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9425" windowHeight="10425" firstSheet="2" activeTab="8"/>
  </bookViews>
  <sheets>
    <sheet name="Izvješće" sheetId="1" r:id="rId1"/>
    <sheet name="TURISTIČKA PRISTOJBA " sheetId="3" r:id="rId2"/>
    <sheet name="TURISTIČKA ČLANARINA " sheetId="4" r:id="rId3"/>
    <sheet name="PRIHODI OSTALI " sheetId="5" r:id="rId4"/>
    <sheet name="ADMINISTRATIVNI RASHODI " sheetId="6" r:id="rId5"/>
    <sheet name="aktivnosti detaljno" sheetId="9" r:id="rId6"/>
    <sheet name="konto plan" sheetId="7" r:id="rId7"/>
    <sheet name="aktivnosti ukupno za prenos" sheetId="8" r:id="rId8"/>
    <sheet name="rebalans 2021" sheetId="10" r:id="rId9"/>
  </sheets>
  <definedNames>
    <definedName name="_xlnm.Print_Area" localSheetId="0">Izvješće!$A$1:$H$44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0"/>
  <c r="E21"/>
  <c r="E22"/>
  <c r="E23"/>
  <c r="E42"/>
  <c r="E15"/>
  <c r="E16"/>
  <c r="E17"/>
  <c r="E19"/>
  <c r="E25"/>
  <c r="E26"/>
  <c r="E27"/>
  <c r="E28"/>
  <c r="E29"/>
  <c r="E30"/>
  <c r="E32"/>
  <c r="E33"/>
  <c r="E34"/>
  <c r="E36"/>
  <c r="E37"/>
  <c r="E39"/>
  <c r="E40"/>
  <c r="E41"/>
  <c r="E43"/>
  <c r="E3"/>
  <c r="E4"/>
  <c r="E5"/>
  <c r="E6"/>
  <c r="E7"/>
  <c r="E8"/>
  <c r="E9"/>
  <c r="E10"/>
  <c r="C38"/>
  <c r="C35"/>
  <c r="C31"/>
  <c r="C24"/>
  <c r="C18"/>
  <c r="C14"/>
  <c r="C2"/>
  <c r="C11" s="1"/>
  <c r="C44" l="1"/>
  <c r="D38"/>
  <c r="E38" s="1"/>
  <c r="D35"/>
  <c r="E35" s="1"/>
  <c r="D31"/>
  <c r="E31" s="1"/>
  <c r="D24"/>
  <c r="E24" s="1"/>
  <c r="D18"/>
  <c r="E18" s="1"/>
  <c r="D14"/>
  <c r="E14" s="1"/>
  <c r="D2"/>
  <c r="D11" l="1"/>
  <c r="E11" s="1"/>
  <c r="E2"/>
  <c r="D44"/>
  <c r="E44" s="1"/>
  <c r="F16" i="1" l="1"/>
  <c r="H2" i="9"/>
  <c r="E27" i="8" s="1"/>
  <c r="F27" i="1"/>
  <c r="F37"/>
  <c r="J39"/>
  <c r="C52" i="6"/>
  <c r="O17"/>
  <c r="D37" i="1"/>
  <c r="A22" i="9"/>
  <c r="C2"/>
  <c r="E9" i="8" s="1"/>
  <c r="F26" i="1"/>
  <c r="F28"/>
  <c r="C25" i="6"/>
  <c r="C16"/>
  <c r="E16" s="1"/>
  <c r="R40"/>
  <c r="E18" i="8"/>
  <c r="L25" i="9"/>
  <c r="E22" i="8" s="1"/>
  <c r="E19" s="1"/>
  <c r="H25" i="9"/>
  <c r="E15" i="8" s="1"/>
  <c r="C25" i="9"/>
  <c r="G25"/>
  <c r="B2"/>
  <c r="E23" i="8"/>
  <c r="E3"/>
  <c r="E4"/>
  <c r="E5"/>
  <c r="E7"/>
  <c r="E8"/>
  <c r="E10"/>
  <c r="E11"/>
  <c r="E13"/>
  <c r="E14"/>
  <c r="E16"/>
  <c r="E17"/>
  <c r="E20"/>
  <c r="E21"/>
  <c r="E24"/>
  <c r="E25"/>
  <c r="E29"/>
  <c r="E30"/>
  <c r="E31"/>
  <c r="D26"/>
  <c r="D23"/>
  <c r="D19"/>
  <c r="D15"/>
  <c r="D12"/>
  <c r="D9"/>
  <c r="D6"/>
  <c r="D2"/>
  <c r="D8" i="7"/>
  <c r="D7"/>
  <c r="D9"/>
  <c r="D10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1"/>
  <c r="D32"/>
  <c r="D33"/>
  <c r="D34"/>
  <c r="D35"/>
  <c r="D36"/>
  <c r="D37"/>
  <c r="D38"/>
  <c r="D39"/>
  <c r="D40"/>
  <c r="C41"/>
  <c r="C11"/>
  <c r="C70" i="6"/>
  <c r="C66"/>
  <c r="E66" s="1"/>
  <c r="C60"/>
  <c r="O59"/>
  <c r="C12" s="1"/>
  <c r="E12" s="1"/>
  <c r="M2" i="3"/>
  <c r="I120" i="6"/>
  <c r="O109"/>
  <c r="O94"/>
  <c r="L94"/>
  <c r="I94"/>
  <c r="H92"/>
  <c r="C91"/>
  <c r="B91"/>
  <c r="B89"/>
  <c r="S72"/>
  <c r="C26" s="1"/>
  <c r="E26" s="1"/>
  <c r="E72"/>
  <c r="E71"/>
  <c r="D70"/>
  <c r="F72" s="1"/>
  <c r="E69"/>
  <c r="E68"/>
  <c r="E67"/>
  <c r="I66"/>
  <c r="D66"/>
  <c r="F67" s="1"/>
  <c r="E65"/>
  <c r="E62"/>
  <c r="E61"/>
  <c r="D60"/>
  <c r="F64" s="1"/>
  <c r="R59"/>
  <c r="D59"/>
  <c r="F69" s="1"/>
  <c r="L58"/>
  <c r="C20" s="1"/>
  <c r="E20" s="1"/>
  <c r="I58"/>
  <c r="C14" s="1"/>
  <c r="E14" s="1"/>
  <c r="F58"/>
  <c r="E58"/>
  <c r="F56"/>
  <c r="F55"/>
  <c r="E54"/>
  <c r="D53"/>
  <c r="F57" s="1"/>
  <c r="E52"/>
  <c r="E51"/>
  <c r="W47"/>
  <c r="D47"/>
  <c r="F52" s="1"/>
  <c r="E41"/>
  <c r="E40"/>
  <c r="O39"/>
  <c r="C55" s="1"/>
  <c r="E39"/>
  <c r="E38"/>
  <c r="D37"/>
  <c r="F38" s="1"/>
  <c r="C37"/>
  <c r="D34"/>
  <c r="F36" s="1"/>
  <c r="E33"/>
  <c r="U32"/>
  <c r="C35" s="1"/>
  <c r="E32"/>
  <c r="E30"/>
  <c r="C28"/>
  <c r="E28" s="1"/>
  <c r="E27"/>
  <c r="E24"/>
  <c r="O21"/>
  <c r="C29" s="1"/>
  <c r="E29" s="1"/>
  <c r="L21"/>
  <c r="C63" s="1"/>
  <c r="E63" s="1"/>
  <c r="I21"/>
  <c r="C56" s="1"/>
  <c r="E56" s="1"/>
  <c r="D21"/>
  <c r="F33" s="1"/>
  <c r="E19"/>
  <c r="W17"/>
  <c r="U17"/>
  <c r="C31" s="1"/>
  <c r="E31" s="1"/>
  <c r="E17"/>
  <c r="P16"/>
  <c r="O16"/>
  <c r="N16"/>
  <c r="M16"/>
  <c r="L16"/>
  <c r="K16"/>
  <c r="C8" s="1"/>
  <c r="E8" s="1"/>
  <c r="J16"/>
  <c r="I16"/>
  <c r="C6" s="1"/>
  <c r="E6" s="1"/>
  <c r="R15"/>
  <c r="C22" s="1"/>
  <c r="E15"/>
  <c r="E13"/>
  <c r="D11"/>
  <c r="F14" s="1"/>
  <c r="E10"/>
  <c r="E9"/>
  <c r="E7"/>
  <c r="D5"/>
  <c r="F6" s="1"/>
  <c r="R1"/>
  <c r="C57" s="1"/>
  <c r="E57" s="1"/>
  <c r="C40" i="5"/>
  <c r="H30"/>
  <c r="G30"/>
  <c r="F30"/>
  <c r="E30"/>
  <c r="D30"/>
  <c r="C30"/>
  <c r="B30"/>
  <c r="H14"/>
  <c r="G14"/>
  <c r="F14"/>
  <c r="E14"/>
  <c r="D14"/>
  <c r="C14"/>
  <c r="B14"/>
  <c r="F34" i="1" l="1"/>
  <c r="D2" i="9"/>
  <c r="F21" i="1" s="1"/>
  <c r="D30" i="7"/>
  <c r="D41" s="1"/>
  <c r="J5" i="9"/>
  <c r="L2" s="1"/>
  <c r="E28" i="8" s="1"/>
  <c r="E26" s="1"/>
  <c r="S73" i="6"/>
  <c r="D91"/>
  <c r="C64" s="1"/>
  <c r="E64" s="1"/>
  <c r="E25"/>
  <c r="C36"/>
  <c r="C34" s="1"/>
  <c r="E2" i="8"/>
  <c r="E6"/>
  <c r="E12"/>
  <c r="D32"/>
  <c r="I17" i="6"/>
  <c r="C5"/>
  <c r="E5" s="1"/>
  <c r="N19"/>
  <c r="E50" s="1"/>
  <c r="C23"/>
  <c r="E23" s="1"/>
  <c r="E35"/>
  <c r="E18"/>
  <c r="C11"/>
  <c r="E11" s="1"/>
  <c r="E55"/>
  <c r="C53"/>
  <c r="E53" s="1"/>
  <c r="E22"/>
  <c r="F9"/>
  <c r="F12"/>
  <c r="F17"/>
  <c r="F18"/>
  <c r="F22"/>
  <c r="F25"/>
  <c r="F28"/>
  <c r="F31"/>
  <c r="F35"/>
  <c r="F41"/>
  <c r="F47"/>
  <c r="F48"/>
  <c r="F51"/>
  <c r="F54"/>
  <c r="F59"/>
  <c r="F60"/>
  <c r="F62"/>
  <c r="F65"/>
  <c r="F68"/>
  <c r="E70"/>
  <c r="D73"/>
  <c r="F53" s="1"/>
  <c r="F7"/>
  <c r="F15"/>
  <c r="F19"/>
  <c r="P19"/>
  <c r="F23"/>
  <c r="F26"/>
  <c r="F29"/>
  <c r="F39"/>
  <c r="F49"/>
  <c r="E60"/>
  <c r="F63"/>
  <c r="F66"/>
  <c r="F71"/>
  <c r="F8"/>
  <c r="F10"/>
  <c r="F11"/>
  <c r="F13"/>
  <c r="F16"/>
  <c r="L17"/>
  <c r="F20"/>
  <c r="F32"/>
  <c r="E37"/>
  <c r="F40"/>
  <c r="D42"/>
  <c r="F34" s="1"/>
  <c r="F50"/>
  <c r="F61"/>
  <c r="E49"/>
  <c r="F24"/>
  <c r="F27"/>
  <c r="F30"/>
  <c r="F70"/>
  <c r="I30" i="5"/>
  <c r="K6" s="1"/>
  <c r="I14"/>
  <c r="K5" s="1"/>
  <c r="I19" i="6" l="1"/>
  <c r="C48"/>
  <c r="E48" s="1"/>
  <c r="L18"/>
  <c r="K7" i="5"/>
  <c r="E36" i="6"/>
  <c r="C21"/>
  <c r="E21" s="1"/>
  <c r="C59"/>
  <c r="E59" s="1"/>
  <c r="L19"/>
  <c r="F39" i="1"/>
  <c r="E32" i="8"/>
  <c r="E34" i="6"/>
  <c r="F21"/>
  <c r="F5"/>
  <c r="F37"/>
  <c r="F42" s="1"/>
  <c r="C47" l="1"/>
  <c r="O26" i="9" s="1"/>
  <c r="C42" i="6"/>
  <c r="C73" l="1"/>
  <c r="F30" i="1" s="1"/>
  <c r="E47" i="6"/>
  <c r="E42"/>
  <c r="F40" i="1"/>
  <c r="E73" i="6"/>
  <c r="B2" i="4"/>
  <c r="C2"/>
  <c r="D2"/>
  <c r="E2"/>
  <c r="F2"/>
  <c r="G2"/>
  <c r="H2"/>
  <c r="I2"/>
  <c r="J2"/>
  <c r="K2"/>
  <c r="L2"/>
  <c r="A2"/>
  <c r="B2" i="3"/>
  <c r="C2"/>
  <c r="D2"/>
  <c r="E2"/>
  <c r="F2"/>
  <c r="G2"/>
  <c r="H2"/>
  <c r="I2"/>
  <c r="J2"/>
  <c r="K2"/>
  <c r="L2"/>
  <c r="A2"/>
  <c r="C74" i="6" l="1"/>
  <c r="O28" i="9" s="1"/>
  <c r="S24" s="1"/>
  <c r="M2" i="4"/>
  <c r="D4" i="7" s="1"/>
  <c r="N2" i="3"/>
  <c r="J72"/>
  <c r="F4" i="1" l="1"/>
  <c r="F3"/>
  <c r="D5" i="7"/>
  <c r="D11" s="1"/>
  <c r="D22" i="1"/>
  <c r="D43" l="1"/>
  <c r="D40"/>
  <c r="D41"/>
  <c r="D39"/>
  <c r="D36"/>
  <c r="D33"/>
  <c r="D34"/>
  <c r="D32"/>
  <c r="D25"/>
  <c r="D26"/>
  <c r="D27"/>
  <c r="D28"/>
  <c r="D29"/>
  <c r="D30"/>
  <c r="D20"/>
  <c r="D23"/>
  <c r="D19"/>
  <c r="D16"/>
  <c r="D17"/>
  <c r="D15"/>
  <c r="D10"/>
  <c r="D6"/>
  <c r="D7"/>
  <c r="D8"/>
  <c r="D9"/>
  <c r="D5"/>
  <c r="D4"/>
  <c r="D3"/>
  <c r="D35" l="1"/>
  <c r="D38"/>
  <c r="D31"/>
  <c r="D18"/>
  <c r="D14"/>
  <c r="D2"/>
  <c r="D11" s="1"/>
  <c r="H20"/>
  <c r="H21"/>
  <c r="H22"/>
  <c r="H23"/>
  <c r="H25"/>
  <c r="H26"/>
  <c r="H27"/>
  <c r="H28"/>
  <c r="H29"/>
  <c r="H30"/>
  <c r="H32"/>
  <c r="H33"/>
  <c r="H34"/>
  <c r="H36"/>
  <c r="H37"/>
  <c r="H39"/>
  <c r="H40"/>
  <c r="H41"/>
  <c r="H42"/>
  <c r="H43"/>
  <c r="H19"/>
  <c r="H16"/>
  <c r="H17"/>
  <c r="H15"/>
  <c r="E38"/>
  <c r="F38"/>
  <c r="E35"/>
  <c r="F35"/>
  <c r="E31"/>
  <c r="F31"/>
  <c r="E24"/>
  <c r="F24"/>
  <c r="E18"/>
  <c r="F18"/>
  <c r="E14"/>
  <c r="F14"/>
  <c r="G15" s="1"/>
  <c r="E2"/>
  <c r="E11" s="1"/>
  <c r="F2"/>
  <c r="G3" s="1"/>
  <c r="H3"/>
  <c r="H4"/>
  <c r="H5"/>
  <c r="H6"/>
  <c r="H7"/>
  <c r="H8"/>
  <c r="H9"/>
  <c r="H10"/>
  <c r="G16" l="1"/>
  <c r="G17"/>
  <c r="G19"/>
  <c r="G22"/>
  <c r="G21"/>
  <c r="G23"/>
  <c r="G20"/>
  <c r="G40"/>
  <c r="G27"/>
  <c r="G28"/>
  <c r="G26"/>
  <c r="G29"/>
  <c r="G30"/>
  <c r="G25"/>
  <c r="D42"/>
  <c r="H18"/>
  <c r="H35"/>
  <c r="G37"/>
  <c r="G39"/>
  <c r="G36"/>
  <c r="E44"/>
  <c r="E46" s="1"/>
  <c r="H38"/>
  <c r="G41"/>
  <c r="H14"/>
  <c r="H31"/>
  <c r="H24"/>
  <c r="G32"/>
  <c r="G34"/>
  <c r="G33"/>
  <c r="F44"/>
  <c r="G18" s="1"/>
  <c r="G4"/>
  <c r="F11"/>
  <c r="G6" s="1"/>
  <c r="G31" l="1"/>
  <c r="G38"/>
  <c r="G14"/>
  <c r="G35"/>
  <c r="G44"/>
  <c r="G43"/>
  <c r="G42"/>
  <c r="G24"/>
  <c r="G9"/>
  <c r="H44"/>
  <c r="G2"/>
  <c r="G11"/>
  <c r="G5"/>
  <c r="H11"/>
  <c r="G8"/>
  <c r="G10"/>
  <c r="G7"/>
  <c r="D24"/>
  <c r="D44" l="1"/>
</calcChain>
</file>

<file path=xl/comments1.xml><?xml version="1.0" encoding="utf-8"?>
<comments xmlns="http://schemas.openxmlformats.org/spreadsheetml/2006/main">
  <authors>
    <author>Fani</author>
  </authors>
  <commentList>
    <comment ref="G2" authorId="0">
      <text/>
    </comment>
    <comment ref="K2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režije ,uredska oprema i edukaciija -sanjin trošak stručnog usavršavanja </t>
        </r>
      </text>
    </comment>
    <comment ref="B25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plaća Sanje kao informatora u Stonu ,dok Žuljana i drugi informator u Stonu je upitna radi skromnog budžeta)
-održavanje turističke signalizacije (samo zamjena oštećene)</t>
        </r>
      </text>
    </comment>
    <comment ref="G25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reprint plana Ston i Mali Ston kao  i općine Ston
</t>
        </r>
      </text>
    </comment>
    <comment ref="K25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aktivnosti uređenja drvoreda i cvjetnih otoka
-suradnja u čišćenju podmorja rezervata malostonskog zaljeva</t>
        </r>
      </text>
    </comment>
  </commentList>
</comments>
</file>

<file path=xl/comments2.xml><?xml version="1.0" encoding="utf-8"?>
<comments xmlns="http://schemas.openxmlformats.org/spreadsheetml/2006/main">
  <authors>
    <author>Fani</author>
  </authors>
  <commentList>
    <comment ref="D3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izrada strateškog plana cikloturizma pelješca ukoliko idemo zajedno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benchmarking  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ankete -ispitivanje turista o doživljaju destinacije 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razvoj događanja Okusi Pelješca ,ukoliko idemo zajedno svi 4</t>
        </r>
      </text>
    </comment>
    <comment ref="D8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pro</t>
        </r>
      </text>
    </comment>
    <comment ref="D10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organizacija Okusa Pelješca putem manifesstacija koje naglašavaju pelješke posebnosti eno gastro ponude :Dane kamenica,Buzarijada,Noći peljeških vina,Stonske gulozarije,Noći ribe i vina
Suorganizacija Festivala soli i ston wall marathona.
Organizacija iznimno vaznih kulturno -zabavnih manifestacija koji se tradicionalno održavaju (Festa sv.Liberana iFesta sv.Ivana u Žuljani) 
Sufinanciranje manifestacija u organizaciji drugih subjekata (dani otvorenih podruma )</t>
        </r>
      </text>
    </comment>
    <comment ref="D14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podrška studijskim putovanjima novinara i agenata </t>
        </r>
      </text>
    </comment>
    <comment ref="D15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reprint plana Ston i Mali Ston kao  i općine Ston
</t>
        </r>
      </text>
    </comment>
    <comment ref="D16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održavanje stranice www.ston.hr kao i peljesac.holiday</t>
        </r>
      </text>
    </comment>
    <comment ref="D17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otkup fotografija i tekstova o turističkoj ponudi kako bismo ih slali regionalnoj tz i htz </t>
        </r>
      </text>
    </comment>
    <comment ref="D18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plaća Sanje kao informatora u Stonu ,dok Žuljana i drugi informator u Stonu je upitna radi skromnog budžeta)
-održavanje turističke signalizacije (samo zamjena oštećene)</t>
        </r>
      </text>
    </comment>
    <comment ref="D21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Peljesac card -razvijanje ideje sa ostalim tz  sa pelješca</t>
        </r>
      </text>
    </comment>
    <comment ref="D22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aktivnosti uređenja drvoreda i cvjetnih otoka
-suradnja u čišćenju podmorja rezervata malostonskog zaljeva</t>
        </r>
      </text>
    </comment>
    <comment ref="D27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moja plaća  :)</t>
        </r>
      </text>
    </comment>
    <comment ref="D28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režije ,uredska oprema i edukaciija -sanjin trošak stručnog usavršavanja </t>
        </r>
      </text>
    </comment>
    <comment ref="D29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troškovi reprezentacije i distribucija materijala </t>
        </r>
      </text>
    </comment>
  </commentList>
</comments>
</file>

<file path=xl/sharedStrings.xml><?xml version="1.0" encoding="utf-8"?>
<sst xmlns="http://schemas.openxmlformats.org/spreadsheetml/2006/main" count="652" uniqueCount="328">
  <si>
    <t>PRIHODI</t>
  </si>
  <si>
    <t>Plan 2021.</t>
  </si>
  <si>
    <t>Realizacija 2021.</t>
  </si>
  <si>
    <t>udio u realizaciji (%)</t>
  </si>
  <si>
    <t>Izvorni prihodi</t>
  </si>
  <si>
    <t>1.1.</t>
  </si>
  <si>
    <t>Turistička pristojba</t>
  </si>
  <si>
    <t>1.2.</t>
  </si>
  <si>
    <t>Članarina</t>
  </si>
  <si>
    <t>Prihodi od sustava TZ</t>
  </si>
  <si>
    <t>Prihodi iz proračuna općine/županije/države</t>
  </si>
  <si>
    <t>Prihodi iz EU fondova</t>
  </si>
  <si>
    <t>Prihodi od gospodarske djelatnosti</t>
  </si>
  <si>
    <t>Preneseni prihodi iz prethodne godine</t>
  </si>
  <si>
    <t>Rebalans 2021.</t>
  </si>
  <si>
    <t>Ostali prihodi</t>
  </si>
  <si>
    <t>indeks realizacija /rebalans</t>
  </si>
  <si>
    <t>RASHODI</t>
  </si>
  <si>
    <t>ISTRAŽIVANJE I STRATEŠKO PLANIRANJE</t>
  </si>
  <si>
    <t>Izrada strateških/operativnih/komunikacijskih/akcijskih dokumenata</t>
  </si>
  <si>
    <t>Istraživanje i analiza tržišta</t>
  </si>
  <si>
    <t>Mjerenje učinkovitosti promotivnih aktivnosti</t>
  </si>
  <si>
    <t>1.</t>
  </si>
  <si>
    <t>2.</t>
  </si>
  <si>
    <t>3.</t>
  </si>
  <si>
    <t>4.</t>
  </si>
  <si>
    <t>5.</t>
  </si>
  <si>
    <t>6.</t>
  </si>
  <si>
    <t>7.</t>
  </si>
  <si>
    <t>RAZVOJ TURISTIČKOG PROIZVODA</t>
  </si>
  <si>
    <t>2.1.</t>
  </si>
  <si>
    <t>1.3.</t>
  </si>
  <si>
    <t>2.2.</t>
  </si>
  <si>
    <t>2.3.</t>
  </si>
  <si>
    <t>2.4.</t>
  </si>
  <si>
    <t>2.5.</t>
  </si>
  <si>
    <t>Identifikacija i vrednovanje resursa te strukturiranje turističkih proizvoda</t>
  </si>
  <si>
    <t>Sustavi označavanje kvalitete turističkog proizvoda</t>
  </si>
  <si>
    <t>Podrška razvoju turističkih događanja</t>
  </si>
  <si>
    <t>Turistička infrastruktura</t>
  </si>
  <si>
    <t>KOMUNIKACIJA I OGLAŠAVANJE</t>
  </si>
  <si>
    <t>3.1.</t>
  </si>
  <si>
    <t>3.2.</t>
  </si>
  <si>
    <t>3.3.</t>
  </si>
  <si>
    <t>3.4.</t>
  </si>
  <si>
    <t>3.5.</t>
  </si>
  <si>
    <t>3.6.</t>
  </si>
  <si>
    <t>Sajmovi, posebne prezentacije i poslovne radionice</t>
  </si>
  <si>
    <t>Suradnja s organizatorima putovanje</t>
  </si>
  <si>
    <t>Kreiranje promotivnog materijala</t>
  </si>
  <si>
    <t>Internetske stranice</t>
  </si>
  <si>
    <t>Kreiranje i upravljanje bazama turitičkih podataka</t>
  </si>
  <si>
    <t>Turističko-informativne aktivnosti</t>
  </si>
  <si>
    <t>DESTINACIJSKI MENADŽMENT</t>
  </si>
  <si>
    <t>4.1.</t>
  </si>
  <si>
    <t>4.2.</t>
  </si>
  <si>
    <t>4.3.</t>
  </si>
  <si>
    <t>Turističi informacijski sustavi i aplikacije/eVisitor</t>
  </si>
  <si>
    <t>Upravljanje kvalitetom u destinaciji</t>
  </si>
  <si>
    <t>Poticanje na uređenje destinacije</t>
  </si>
  <si>
    <t>ČLANSTVO U STRUKOVNIM ORGANIZACIJAMA</t>
  </si>
  <si>
    <t>6.1.</t>
  </si>
  <si>
    <t>5.1.</t>
  </si>
  <si>
    <t>5.2.</t>
  </si>
  <si>
    <t>Međunarodne strukovne i slične organizacije</t>
  </si>
  <si>
    <t>Domaće strukovne i slične organizacije</t>
  </si>
  <si>
    <t>ADMINISTRATIVNI RASHODI</t>
  </si>
  <si>
    <t>6.2.</t>
  </si>
  <si>
    <t>6.3.</t>
  </si>
  <si>
    <t>Plaće</t>
  </si>
  <si>
    <t>Materijalni troškovi</t>
  </si>
  <si>
    <t>Tijela turističke zajednice</t>
  </si>
  <si>
    <t>REZERVA</t>
  </si>
  <si>
    <t>8.</t>
  </si>
  <si>
    <t>POKRIVANJE MANJKA PRIHODA IZ PRETHODNE GODINE</t>
  </si>
  <si>
    <t>SVEUKUPNO 1</t>
  </si>
  <si>
    <t>UKUPNO</t>
  </si>
  <si>
    <t>SVEUKUPNO</t>
  </si>
  <si>
    <t>Podrška turističkoj industriji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</si>
  <si>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</si>
  <si>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</si>
  <si>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</si>
  <si>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</si>
  <si>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</si>
  <si>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</si>
  <si>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</si>
  <si>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</si>
  <si>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</si>
  <si>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</si>
  <si>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</si>
  <si>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</si>
  <si>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 xml:space="preserve">UKUPNO </t>
  </si>
  <si>
    <t xml:space="preserve">ukupno </t>
  </si>
  <si>
    <t>PROGRAMSKE  AKTIVNOSTI</t>
  </si>
  <si>
    <t>OPĆINA</t>
  </si>
  <si>
    <t>DNŽ</t>
  </si>
  <si>
    <t>TZDNŽ</t>
  </si>
  <si>
    <t>HTZ</t>
  </si>
  <si>
    <t>MINT</t>
  </si>
  <si>
    <t>KAMATE</t>
  </si>
  <si>
    <t>OSTALI</t>
  </si>
  <si>
    <t>ukupno</t>
  </si>
  <si>
    <t xml:space="preserve"> </t>
  </si>
  <si>
    <t>FUKCIONIRANJE UREDA</t>
  </si>
  <si>
    <t xml:space="preserve">Ukupno preneseno stanje </t>
  </si>
  <si>
    <t>PRIJENOS PRIHODA IZ 2020</t>
  </si>
  <si>
    <t>STANJE 31.12.2020</t>
  </si>
  <si>
    <t>stanje u blagajni 1.1.2021</t>
  </si>
  <si>
    <t>TURISTIČKI URED</t>
  </si>
  <si>
    <t>Rd.br.</t>
  </si>
  <si>
    <t>opis</t>
  </si>
  <si>
    <t>Izvršenje 2020</t>
  </si>
  <si>
    <t>planirano 2020</t>
  </si>
  <si>
    <t xml:space="preserve">plan 2020/izvršenje </t>
  </si>
  <si>
    <t>udio 2020</t>
  </si>
  <si>
    <t xml:space="preserve">Fani </t>
  </si>
  <si>
    <t>sanja</t>
  </si>
  <si>
    <t xml:space="preserve">doprinosi Fani </t>
  </si>
  <si>
    <t>doprinosi Sanja</t>
  </si>
  <si>
    <t>siječanj</t>
  </si>
  <si>
    <t>RASHODI ZA ZAPOSLENE</t>
  </si>
  <si>
    <t>veljača</t>
  </si>
  <si>
    <t>Plaće zaposlenih</t>
  </si>
  <si>
    <t>ožujak</t>
  </si>
  <si>
    <t>Ostali rashodi za zaposlene</t>
  </si>
  <si>
    <t xml:space="preserve">travanj </t>
  </si>
  <si>
    <t>Doprinosi</t>
  </si>
  <si>
    <t>svibanj</t>
  </si>
  <si>
    <t>Otpremnina</t>
  </si>
  <si>
    <t>lipanj</t>
  </si>
  <si>
    <t>Prijevoz</t>
  </si>
  <si>
    <t>srpanj</t>
  </si>
  <si>
    <t>MATERIJALNI RASHODI</t>
  </si>
  <si>
    <t>kolovoz</t>
  </si>
  <si>
    <t>Dnevnice i putni troškovi</t>
  </si>
  <si>
    <t xml:space="preserve">rujan </t>
  </si>
  <si>
    <t>Dnevnice i putni troškovi u inoz.</t>
  </si>
  <si>
    <t>listopad</t>
  </si>
  <si>
    <t>Naknade za korištenje os.auto.</t>
  </si>
  <si>
    <t>studeni</t>
  </si>
  <si>
    <t>Materijal za čišćenje</t>
  </si>
  <si>
    <t>prosinac</t>
  </si>
  <si>
    <t>HP</t>
  </si>
  <si>
    <t>Uredski materijal</t>
  </si>
  <si>
    <t>sum</t>
  </si>
  <si>
    <t>Materijal za održavanje</t>
  </si>
  <si>
    <t>fani ukupno =</t>
  </si>
  <si>
    <t>sanja ukupno</t>
  </si>
  <si>
    <t>knjigovodstvo</t>
  </si>
  <si>
    <t>FINA</t>
  </si>
  <si>
    <t>Električna energija</t>
  </si>
  <si>
    <t>Ostali materijal</t>
  </si>
  <si>
    <t>ukupno tic</t>
  </si>
  <si>
    <t>ured ukupno</t>
  </si>
  <si>
    <t>doprinos tic</t>
  </si>
  <si>
    <t>REPREZENTACIJA</t>
  </si>
  <si>
    <t>RASHODI ZA USLUGE</t>
  </si>
  <si>
    <t xml:space="preserve">materijal za čišćenje i desinfekciju </t>
  </si>
  <si>
    <t>loko prijevoz Sl. Auto</t>
  </si>
  <si>
    <t xml:space="preserve">voda </t>
  </si>
  <si>
    <t>Usluge HP</t>
  </si>
  <si>
    <t>Smeće</t>
  </si>
  <si>
    <t>Telefon</t>
  </si>
  <si>
    <t>Usluge - MOBITELA</t>
  </si>
  <si>
    <t>Komunalno</t>
  </si>
  <si>
    <t>Hardware</t>
  </si>
  <si>
    <t>Software</t>
  </si>
  <si>
    <t>Voda</t>
  </si>
  <si>
    <t>KOMUNALNE USLUGE</t>
  </si>
  <si>
    <t>Računovodstvene usluge</t>
  </si>
  <si>
    <t>Usluge prijevoda</t>
  </si>
  <si>
    <t>BANKA</t>
  </si>
  <si>
    <t xml:space="preserve">godišnje članarine </t>
  </si>
  <si>
    <t>NAKNADA</t>
  </si>
  <si>
    <t>nalozi</t>
  </si>
  <si>
    <t>slanje izvoda</t>
  </si>
  <si>
    <t>FINANCIJSKI RASHODI</t>
  </si>
  <si>
    <t>Bankovne usluge</t>
  </si>
  <si>
    <t>Usluge FINA</t>
  </si>
  <si>
    <t>OSTALI RASHODI</t>
  </si>
  <si>
    <t>travanj</t>
  </si>
  <si>
    <t>Radna odjeća</t>
  </si>
  <si>
    <t>Liječnički pregled</t>
  </si>
  <si>
    <t>Literatura</t>
  </si>
  <si>
    <t>Božičnica</t>
  </si>
  <si>
    <t xml:space="preserve">UKUPNO bez plaća zaposlenog </t>
  </si>
  <si>
    <t>rujan</t>
  </si>
  <si>
    <t>TURISTIČKI INFORMATIVNI CENTAR</t>
  </si>
  <si>
    <t>plan 2020.</t>
  </si>
  <si>
    <t>Plan2020/ ostvareno.</t>
  </si>
  <si>
    <t>udio 2020.</t>
  </si>
  <si>
    <t xml:space="preserve">Jubilarna ,otpremnina </t>
  </si>
  <si>
    <t>Student servis</t>
  </si>
  <si>
    <t>MATERIJALI RASHODI</t>
  </si>
  <si>
    <t>Materijal za čišćenje održavanje</t>
  </si>
  <si>
    <t>tzdnž i tzp put</t>
  </si>
  <si>
    <t>putni nalozi</t>
  </si>
  <si>
    <t>voda</t>
  </si>
  <si>
    <t xml:space="preserve">komunalno </t>
  </si>
  <si>
    <t>PRIJEVOZNE USLUGE</t>
  </si>
  <si>
    <t>kava</t>
  </si>
  <si>
    <t>prezentacija</t>
  </si>
  <si>
    <t>Rent a car</t>
  </si>
  <si>
    <t>peljesac</t>
  </si>
  <si>
    <t xml:space="preserve">loko voznja </t>
  </si>
  <si>
    <t>jaje</t>
  </si>
  <si>
    <t>Usluge - telefonija</t>
  </si>
  <si>
    <t>Apartmani  pretplata</t>
  </si>
  <si>
    <t>USLUGE NAJMA</t>
  </si>
  <si>
    <t>kolege</t>
  </si>
  <si>
    <t>Ston</t>
  </si>
  <si>
    <t xml:space="preserve">TIC </t>
  </si>
  <si>
    <t>WEB PRIJAVA - licenca</t>
  </si>
  <si>
    <t>OSTALI NESPOMENUTI RASHODI</t>
  </si>
  <si>
    <t xml:space="preserve">ukupno kom </t>
  </si>
  <si>
    <t>ukupno smeće i komunalno =</t>
  </si>
  <si>
    <t xml:space="preserve">URED MOBITEL </t>
  </si>
  <si>
    <t>MOBITEL</t>
  </si>
  <si>
    <t>STUDENT SERVIS</t>
  </si>
  <si>
    <t>Ime</t>
  </si>
  <si>
    <t xml:space="preserve">UKUPNO TIC TELEFONI </t>
  </si>
  <si>
    <t>Žuljana</t>
  </si>
  <si>
    <t>TIC Čišćenje</t>
  </si>
  <si>
    <t xml:space="preserve"> UredSKI MAT tic </t>
  </si>
  <si>
    <t>tic struja</t>
  </si>
  <si>
    <t>toner</t>
  </si>
  <si>
    <t>materijal</t>
  </si>
  <si>
    <t>blagajna</t>
  </si>
  <si>
    <t>TIC HP</t>
  </si>
  <si>
    <t xml:space="preserve">NAUTIKA </t>
  </si>
  <si>
    <t>1.UPLATA</t>
  </si>
  <si>
    <t>2.UPLATA</t>
  </si>
  <si>
    <t xml:space="preserve">ukupno BEZ NAUTIKE </t>
  </si>
  <si>
    <t>UKUPNO SA NAUTIKOM</t>
  </si>
  <si>
    <t>dnevnice i putni trošak hr</t>
  </si>
  <si>
    <t>Plaće zaposlenih (Sanja)</t>
  </si>
  <si>
    <t>rashodi plaća tic (stoni zulj)=</t>
  </si>
  <si>
    <t>ukupno taj treći inf ston</t>
  </si>
  <si>
    <t>tic informator?</t>
  </si>
  <si>
    <t>Doprinosi  ?</t>
  </si>
  <si>
    <t>softver (održavanje)</t>
  </si>
  <si>
    <t>doprinos infor</t>
  </si>
  <si>
    <t>struja tic i  URED</t>
  </si>
  <si>
    <t>PLAN PRIHODA I RASHODA ZA 2021 GODINU</t>
  </si>
  <si>
    <t>Skupina konta</t>
  </si>
  <si>
    <t>Prihodi</t>
  </si>
  <si>
    <t>Turistička članarina</t>
  </si>
  <si>
    <t>Članski doprinos</t>
  </si>
  <si>
    <t>Prihod iz proračuna općina/županija/država</t>
  </si>
  <si>
    <t>Prihod iz sustava TZ</t>
  </si>
  <si>
    <t>Prihod iz EU fondova</t>
  </si>
  <si>
    <t>Preneseni višak prihoda</t>
  </si>
  <si>
    <t>Kamate</t>
  </si>
  <si>
    <t>Ukupno prihodi:</t>
  </si>
  <si>
    <t>Rashodi</t>
  </si>
  <si>
    <t>Plaće za redovni rad</t>
  </si>
  <si>
    <t>Ostali rashodi za radnike</t>
  </si>
  <si>
    <t>Doprinos za zdr. Osiguranje</t>
  </si>
  <si>
    <t>Doprinos za zapošljavanje</t>
  </si>
  <si>
    <t>Doprinos za mirovinsko osiguranje</t>
  </si>
  <si>
    <t>Službena putovanja</t>
  </si>
  <si>
    <t>Naknada za prijevoz za dolazak  na p. rad teren</t>
  </si>
  <si>
    <t>Naknade za obavljanje djelatnosti</t>
  </si>
  <si>
    <t>Naknade za sl.putovanja, izvan rad.odnosa</t>
  </si>
  <si>
    <t>Usluge telefona, pošte i prijevoza</t>
  </si>
  <si>
    <t>Usluge tekućeg održavanja</t>
  </si>
  <si>
    <t>Opće oglašavanje (Oglašavanje u tisku,TV oglašavanje)</t>
  </si>
  <si>
    <t>Komunalne usluge</t>
  </si>
  <si>
    <t>Edukacija (zaposleni, subjektijavnog i privatnog sektora)</t>
  </si>
  <si>
    <t>Inetelektualne i osobne usluge</t>
  </si>
  <si>
    <t>Računalne usluge</t>
  </si>
  <si>
    <t>Ostale usluge</t>
  </si>
  <si>
    <t>Uredski i ostali materijal</t>
  </si>
  <si>
    <t>Energija</t>
  </si>
  <si>
    <t>Sitni inventar</t>
  </si>
  <si>
    <t>Reprezentacija</t>
  </si>
  <si>
    <t>Kotizacija</t>
  </si>
  <si>
    <t>Amortizacija</t>
  </si>
  <si>
    <t>Bankarske usluge i usluge platnog prometa</t>
  </si>
  <si>
    <t>Tekući rashodi vezani za finan. Povezanih neprof.organizacija</t>
  </si>
  <si>
    <t>Tekući rashodi vezani uz fin.  EU projekta</t>
  </si>
  <si>
    <t>Ostali nespomenuti rashodi</t>
  </si>
  <si>
    <t>Ukupno rashodi:</t>
  </si>
  <si>
    <t xml:space="preserve">ostvareno </t>
  </si>
  <si>
    <t>planirano</t>
  </si>
  <si>
    <t xml:space="preserve">ukupno prihodi </t>
  </si>
  <si>
    <t xml:space="preserve">funkcionalne </t>
  </si>
  <si>
    <t>programske aktivnosti</t>
  </si>
  <si>
    <t xml:space="preserve">realizacija </t>
  </si>
  <si>
    <t>ostvareno</t>
  </si>
  <si>
    <t xml:space="preserve">planirano </t>
  </si>
  <si>
    <t>Aktivnost</t>
  </si>
  <si>
    <t>Turističko  informativne aktivnosti</t>
  </si>
  <si>
    <t>planirani 142.000,00</t>
  </si>
  <si>
    <t xml:space="preserve">plaće sanja i studenti </t>
  </si>
  <si>
    <t xml:space="preserve">Signalizacija </t>
  </si>
  <si>
    <t xml:space="preserve">tic UredSKI MATRIJAL </t>
  </si>
  <si>
    <t xml:space="preserve">uredski materijal </t>
  </si>
  <si>
    <t>ukupan prijenos</t>
  </si>
  <si>
    <t>struja</t>
  </si>
  <si>
    <t>fina</t>
  </si>
  <si>
    <t>banka</t>
  </si>
  <si>
    <t>telefon</t>
  </si>
  <si>
    <t>upuno prijenos i troškovi niže</t>
  </si>
  <si>
    <t>nautika</t>
  </si>
  <si>
    <t>FLAG manifestacija</t>
  </si>
  <si>
    <t>Ukupno</t>
  </si>
  <si>
    <t>Inform zavod</t>
  </si>
  <si>
    <t xml:space="preserve">doprinos zavod </t>
  </si>
  <si>
    <t>26.8.</t>
  </si>
  <si>
    <t>Domaće strukovne i slične organizacije( Flag)</t>
  </si>
  <si>
    <t>Tic ostali ukupno</t>
  </si>
  <si>
    <t xml:space="preserve">Rashodi za zaposlene (zavod) </t>
  </si>
  <si>
    <t>razlika ukupno minus plaće</t>
  </si>
  <si>
    <t>tic troškovi</t>
  </si>
  <si>
    <t>rascijepkan račun IQM 18300 na 3000 izrada komunikacijskih dokumenata,3000 istraživanje tržista 1000 za mjerenje učinkovitostii 11300 pod vrednovanje tur.proizvoda</t>
  </si>
  <si>
    <t>prijenos</t>
  </si>
  <si>
    <t>marathon</t>
  </si>
  <si>
    <t>Istraživanbje i analaziza tržišta</t>
  </si>
  <si>
    <t xml:space="preserve">dio IQM </t>
  </si>
  <si>
    <t>put na burzu Way</t>
  </si>
  <si>
    <t>još ubacit put cca 5800</t>
  </si>
  <si>
    <t>3.3.1500 okvir rosić</t>
  </si>
  <si>
    <t xml:space="preserve">stvaranje strukture web croatia 4 podstranice </t>
  </si>
  <si>
    <t>2500 (tekst prevod i vizuala outdoor)</t>
  </si>
  <si>
    <t>250 KN Prkut</t>
  </si>
  <si>
    <t>ništa više</t>
  </si>
  <si>
    <t>indeks rebalans /plan</t>
  </si>
</sst>
</file>

<file path=xl/styles.xml><?xml version="1.0" encoding="utf-8"?>
<styleSheet xmlns="http://schemas.openxmlformats.org/spreadsheetml/2006/main">
  <numFmts count="6">
    <numFmt numFmtId="8" formatCode="#,##0.00\ &quot;kn&quot;;[Red]\-#,##0.00\ &quot;kn&quot;"/>
    <numFmt numFmtId="44" formatCode="_-* #,##0.00\ &quot;kn&quot;_-;\-* #,##0.00\ &quot;kn&quot;_-;_-* &quot;-&quot;??\ &quot;kn&quot;_-;_-@_-"/>
    <numFmt numFmtId="164" formatCode="#,##0.00\ [$kn-41A]"/>
    <numFmt numFmtId="165" formatCode="#,##0.00\ &quot;kn&quot;"/>
    <numFmt numFmtId="166" formatCode="#,##0.00_ ;\-#,##0.00\ "/>
    <numFmt numFmtId="167" formatCode="#,##0.00\ _k_n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0"/>
      <color theme="1"/>
      <name val="Calibri Light"/>
      <family val="2"/>
      <scheme val="major"/>
    </font>
    <font>
      <b/>
      <i/>
      <u/>
      <sz val="9"/>
      <color theme="1"/>
      <name val="Calibri Light"/>
      <family val="2"/>
      <scheme val="major"/>
    </font>
    <font>
      <i/>
      <u/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 Light"/>
      <family val="1"/>
      <charset val="238"/>
      <scheme val="maj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7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/>
    <xf numFmtId="10" fontId="2" fillId="0" borderId="0" xfId="0" applyNumberFormat="1" applyFont="1"/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164" fontId="2" fillId="0" borderId="2" xfId="0" applyNumberFormat="1" applyFont="1" applyBorder="1"/>
    <xf numFmtId="10" fontId="2" fillId="0" borderId="2" xfId="0" applyNumberFormat="1" applyFont="1" applyBorder="1"/>
    <xf numFmtId="10" fontId="2" fillId="0" borderId="3" xfId="0" applyNumberFormat="1" applyFont="1" applyBorder="1"/>
    <xf numFmtId="164" fontId="2" fillId="0" borderId="2" xfId="0" applyNumberFormat="1" applyFont="1" applyFill="1" applyBorder="1"/>
    <xf numFmtId="0" fontId="2" fillId="0" borderId="0" xfId="0" applyFont="1" applyAlignment="1"/>
    <xf numFmtId="49" fontId="4" fillId="3" borderId="7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/>
    <xf numFmtId="164" fontId="4" fillId="3" borderId="8" xfId="0" applyNumberFormat="1" applyFont="1" applyFill="1" applyBorder="1"/>
    <xf numFmtId="10" fontId="4" fillId="3" borderId="9" xfId="0" applyNumberFormat="1" applyFont="1" applyFill="1" applyBorder="1"/>
    <xf numFmtId="10" fontId="4" fillId="3" borderId="10" xfId="0" applyNumberFormat="1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164" fontId="3" fillId="2" borderId="2" xfId="0" applyNumberFormat="1" applyFont="1" applyFill="1" applyBorder="1"/>
    <xf numFmtId="10" fontId="3" fillId="2" borderId="2" xfId="0" applyNumberFormat="1" applyFont="1" applyFill="1" applyBorder="1"/>
    <xf numFmtId="10" fontId="3" fillId="2" borderId="3" xfId="0" applyNumberFormat="1" applyFont="1" applyFill="1" applyBorder="1"/>
    <xf numFmtId="49" fontId="3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/>
    <xf numFmtId="164" fontId="3" fillId="2" borderId="5" xfId="0" applyNumberFormat="1" applyFont="1" applyFill="1" applyBorder="1"/>
    <xf numFmtId="10" fontId="3" fillId="2" borderId="5" xfId="0" applyNumberFormat="1" applyFont="1" applyFill="1" applyBorder="1"/>
    <xf numFmtId="10" fontId="3" fillId="2" borderId="6" xfId="0" applyNumberFormat="1" applyFont="1" applyFill="1" applyBorder="1"/>
    <xf numFmtId="49" fontId="3" fillId="5" borderId="1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/>
    <xf numFmtId="164" fontId="3" fillId="5" borderId="2" xfId="0" applyNumberFormat="1" applyFont="1" applyFill="1" applyBorder="1"/>
    <xf numFmtId="10" fontId="3" fillId="5" borderId="2" xfId="0" applyNumberFormat="1" applyFont="1" applyFill="1" applyBorder="1"/>
    <xf numFmtId="10" fontId="3" fillId="5" borderId="3" xfId="0" applyNumberFormat="1" applyFont="1" applyFill="1" applyBorder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vertical="center"/>
    </xf>
    <xf numFmtId="10" fontId="2" fillId="0" borderId="2" xfId="0" applyNumberFormat="1" applyFont="1" applyBorder="1" applyAlignment="1">
      <alignment vertical="center"/>
    </xf>
    <xf numFmtId="10" fontId="2" fillId="0" borderId="3" xfId="0" applyNumberFormat="1" applyFont="1" applyBorder="1" applyAlignment="1">
      <alignment vertical="center"/>
    </xf>
    <xf numFmtId="10" fontId="3" fillId="5" borderId="3" xfId="0" applyNumberFormat="1" applyFont="1" applyFill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49" fontId="3" fillId="2" borderId="11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/>
    <xf numFmtId="164" fontId="3" fillId="2" borderId="12" xfId="0" applyNumberFormat="1" applyFont="1" applyFill="1" applyBorder="1"/>
    <xf numFmtId="10" fontId="3" fillId="2" borderId="12" xfId="0" applyNumberFormat="1" applyFont="1" applyFill="1" applyBorder="1"/>
    <xf numFmtId="10" fontId="3" fillId="2" borderId="13" xfId="0" applyNumberFormat="1" applyFont="1" applyFill="1" applyBorder="1"/>
    <xf numFmtId="49" fontId="5" fillId="3" borderId="14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 wrapText="1"/>
    </xf>
    <xf numFmtId="10" fontId="5" fillId="3" borderId="9" xfId="0" applyNumberFormat="1" applyFont="1" applyFill="1" applyBorder="1" applyAlignment="1">
      <alignment horizontal="center" vertical="center" wrapText="1"/>
    </xf>
    <xf numFmtId="10" fontId="6" fillId="3" borderId="10" xfId="0" applyNumberFormat="1" applyFont="1" applyFill="1" applyBorder="1" applyAlignment="1">
      <alignment horizontal="center" vertical="center" wrapText="1"/>
    </xf>
    <xf numFmtId="49" fontId="3" fillId="5" borderId="11" xfId="0" applyNumberFormat="1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 vertical="center"/>
    </xf>
    <xf numFmtId="0" fontId="3" fillId="5" borderId="12" xfId="0" applyFont="1" applyFill="1" applyBorder="1"/>
    <xf numFmtId="164" fontId="3" fillId="5" borderId="12" xfId="0" applyNumberFormat="1" applyFont="1" applyFill="1" applyBorder="1"/>
    <xf numFmtId="10" fontId="3" fillId="5" borderId="12" xfId="0" applyNumberFormat="1" applyFont="1" applyFill="1" applyBorder="1"/>
    <xf numFmtId="10" fontId="3" fillId="5" borderId="13" xfId="0" applyNumberFormat="1" applyFont="1" applyFill="1" applyBorder="1"/>
    <xf numFmtId="49" fontId="7" fillId="4" borderId="14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 wrapText="1"/>
    </xf>
    <xf numFmtId="10" fontId="5" fillId="4" borderId="9" xfId="0" applyNumberFormat="1" applyFont="1" applyFill="1" applyBorder="1" applyAlignment="1">
      <alignment horizontal="center" vertical="center" wrapText="1"/>
    </xf>
    <xf numFmtId="10" fontId="6" fillId="4" borderId="10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vertical="center"/>
    </xf>
    <xf numFmtId="164" fontId="3" fillId="5" borderId="5" xfId="0" applyNumberFormat="1" applyFont="1" applyFill="1" applyBorder="1"/>
    <xf numFmtId="10" fontId="3" fillId="5" borderId="5" xfId="0" applyNumberFormat="1" applyFont="1" applyFill="1" applyBorder="1"/>
    <xf numFmtId="10" fontId="3" fillId="5" borderId="6" xfId="0" applyNumberFormat="1" applyFont="1" applyFill="1" applyBorder="1" applyAlignment="1">
      <alignment vertical="center"/>
    </xf>
    <xf numFmtId="49" fontId="1" fillId="4" borderId="14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1" fillId="4" borderId="9" xfId="0" applyFont="1" applyFill="1" applyBorder="1"/>
    <xf numFmtId="164" fontId="1" fillId="4" borderId="9" xfId="0" applyNumberFormat="1" applyFont="1" applyFill="1" applyBorder="1"/>
    <xf numFmtId="10" fontId="3" fillId="4" borderId="9" xfId="0" applyNumberFormat="1" applyFont="1" applyFill="1" applyBorder="1"/>
    <xf numFmtId="10" fontId="1" fillId="4" borderId="10" xfId="0" applyNumberFormat="1" applyFont="1" applyFill="1" applyBorder="1" applyAlignment="1">
      <alignment vertical="center"/>
    </xf>
    <xf numFmtId="0" fontId="3" fillId="5" borderId="5" xfId="0" applyFont="1" applyFill="1" applyBorder="1" applyAlignment="1">
      <alignment horizontal="left" vertical="center" wrapText="1"/>
    </xf>
    <xf numFmtId="49" fontId="3" fillId="5" borderId="4" xfId="0" applyNumberFormat="1" applyFont="1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164" fontId="2" fillId="0" borderId="0" xfId="0" applyNumberFormat="1" applyFont="1" applyFill="1"/>
    <xf numFmtId="0" fontId="0" fillId="0" borderId="15" xfId="0" applyBorder="1"/>
    <xf numFmtId="0" fontId="0" fillId="0" borderId="16" xfId="0" applyFill="1" applyBorder="1"/>
    <xf numFmtId="0" fontId="0" fillId="0" borderId="15" xfId="0" applyFill="1" applyBorder="1"/>
    <xf numFmtId="0" fontId="0" fillId="6" borderId="15" xfId="0" applyFill="1" applyBorder="1"/>
    <xf numFmtId="0" fontId="0" fillId="7" borderId="15" xfId="0" applyFill="1" applyBorder="1"/>
    <xf numFmtId="4" fontId="0" fillId="0" borderId="15" xfId="0" applyNumberFormat="1" applyBorder="1"/>
    <xf numFmtId="0" fontId="0" fillId="0" borderId="0" xfId="0" applyProtection="1">
      <protection locked="0"/>
    </xf>
    <xf numFmtId="4" fontId="0" fillId="7" borderId="15" xfId="0" applyNumberFormat="1" applyFont="1" applyFill="1" applyBorder="1"/>
    <xf numFmtId="4" fontId="0" fillId="8" borderId="15" xfId="0" applyNumberFormat="1" applyFill="1" applyBorder="1"/>
    <xf numFmtId="4" fontId="0" fillId="7" borderId="15" xfId="0" applyNumberFormat="1" applyFill="1" applyBorder="1"/>
    <xf numFmtId="4" fontId="0" fillId="0" borderId="15" xfId="0" applyNumberFormat="1" applyBorder="1" applyProtection="1">
      <protection locked="0"/>
    </xf>
    <xf numFmtId="4" fontId="0" fillId="9" borderId="0" xfId="0" applyNumberFormat="1" applyFill="1"/>
    <xf numFmtId="0" fontId="0" fillId="0" borderId="17" xfId="0" applyBorder="1"/>
    <xf numFmtId="4" fontId="0" fillId="10" borderId="15" xfId="0" applyNumberFormat="1" applyFill="1" applyBorder="1"/>
    <xf numFmtId="0" fontId="0" fillId="0" borderId="0" xfId="0" applyBorder="1"/>
    <xf numFmtId="0" fontId="11" fillId="11" borderId="0" xfId="0" applyFont="1" applyFill="1"/>
    <xf numFmtId="0" fontId="12" fillId="11" borderId="0" xfId="0" applyFont="1" applyFill="1"/>
    <xf numFmtId="0" fontId="12" fillId="0" borderId="0" xfId="0" applyFont="1"/>
    <xf numFmtId="0" fontId="12" fillId="0" borderId="18" xfId="0" applyFont="1" applyBorder="1"/>
    <xf numFmtId="0" fontId="12" fillId="0" borderId="20" xfId="0" applyFont="1" applyBorder="1"/>
    <xf numFmtId="0" fontId="12" fillId="0" borderId="19" xfId="0" applyFont="1" applyBorder="1"/>
    <xf numFmtId="0" fontId="12" fillId="0" borderId="0" xfId="0" applyFont="1" applyBorder="1"/>
    <xf numFmtId="0" fontId="12" fillId="0" borderId="15" xfId="0" applyFont="1" applyBorder="1"/>
    <xf numFmtId="0" fontId="12" fillId="11" borderId="15" xfId="0" applyFont="1" applyFill="1" applyBorder="1"/>
    <xf numFmtId="0" fontId="12" fillId="0" borderId="26" xfId="0" applyFont="1" applyBorder="1"/>
    <xf numFmtId="2" fontId="12" fillId="0" borderId="15" xfId="0" applyNumberFormat="1" applyFont="1" applyBorder="1"/>
    <xf numFmtId="0" fontId="14" fillId="12" borderId="14" xfId="0" applyFont="1" applyFill="1" applyBorder="1" applyAlignment="1">
      <alignment horizontal="left" vertical="center"/>
    </xf>
    <xf numFmtId="0" fontId="14" fillId="12" borderId="9" xfId="0" applyFont="1" applyFill="1" applyBorder="1" applyAlignment="1">
      <alignment horizontal="left" vertical="center"/>
    </xf>
    <xf numFmtId="165" fontId="14" fillId="12" borderId="9" xfId="0" applyNumberFormat="1" applyFont="1" applyFill="1" applyBorder="1" applyAlignment="1">
      <alignment horizontal="right" vertical="center"/>
    </xf>
    <xf numFmtId="165" fontId="14" fillId="12" borderId="15" xfId="0" applyNumberFormat="1" applyFont="1" applyFill="1" applyBorder="1" applyAlignment="1">
      <alignment horizontal="right" vertical="center"/>
    </xf>
    <xf numFmtId="10" fontId="14" fillId="12" borderId="32" xfId="0" applyNumberFormat="1" applyFont="1" applyFill="1" applyBorder="1" applyAlignment="1">
      <alignment horizontal="right" wrapText="1"/>
    </xf>
    <xf numFmtId="10" fontId="14" fillId="12" borderId="10" xfId="0" applyNumberFormat="1" applyFont="1" applyFill="1" applyBorder="1" applyAlignment="1">
      <alignment horizontal="right"/>
    </xf>
    <xf numFmtId="0" fontId="12" fillId="0" borderId="11" xfId="0" applyFont="1" applyBorder="1"/>
    <xf numFmtId="0" fontId="15" fillId="0" borderId="12" xfId="0" applyFont="1" applyBorder="1"/>
    <xf numFmtId="165" fontId="12" fillId="0" borderId="33" xfId="0" applyNumberFormat="1" applyFont="1" applyBorder="1"/>
    <xf numFmtId="10" fontId="12" fillId="0" borderId="34" xfId="0" applyNumberFormat="1" applyFont="1" applyBorder="1"/>
    <xf numFmtId="10" fontId="12" fillId="0" borderId="13" xfId="0" applyNumberFormat="1" applyFont="1" applyBorder="1"/>
    <xf numFmtId="0" fontId="12" fillId="0" borderId="1" xfId="0" applyFont="1" applyBorder="1"/>
    <xf numFmtId="0" fontId="12" fillId="0" borderId="2" xfId="0" applyFont="1" applyBorder="1"/>
    <xf numFmtId="165" fontId="16" fillId="0" borderId="35" xfId="0" applyNumberFormat="1" applyFont="1" applyBorder="1"/>
    <xf numFmtId="165" fontId="12" fillId="0" borderId="35" xfId="0" applyNumberFormat="1" applyFont="1" applyBorder="1"/>
    <xf numFmtId="0" fontId="15" fillId="0" borderId="2" xfId="0" applyFont="1" applyBorder="1"/>
    <xf numFmtId="2" fontId="17" fillId="0" borderId="15" xfId="0" applyNumberFormat="1" applyFont="1" applyBorder="1"/>
    <xf numFmtId="0" fontId="12" fillId="0" borderId="4" xfId="0" applyFont="1" applyBorder="1"/>
    <xf numFmtId="0" fontId="12" fillId="0" borderId="5" xfId="0" applyFont="1" applyBorder="1"/>
    <xf numFmtId="165" fontId="16" fillId="0" borderId="36" xfId="0" applyNumberFormat="1" applyFont="1" applyBorder="1"/>
    <xf numFmtId="165" fontId="12" fillId="0" borderId="36" xfId="0" applyNumberFormat="1" applyFont="1" applyBorder="1"/>
    <xf numFmtId="2" fontId="12" fillId="0" borderId="16" xfId="0" applyNumberFormat="1" applyFont="1" applyFill="1" applyBorder="1"/>
    <xf numFmtId="0" fontId="14" fillId="12" borderId="14" xfId="0" applyFont="1" applyFill="1" applyBorder="1"/>
    <xf numFmtId="0" fontId="14" fillId="12" borderId="9" xfId="0" applyFont="1" applyFill="1" applyBorder="1"/>
    <xf numFmtId="165" fontId="14" fillId="6" borderId="9" xfId="0" applyNumberFormat="1" applyFont="1" applyFill="1" applyBorder="1"/>
    <xf numFmtId="165" fontId="14" fillId="12" borderId="15" xfId="0" applyNumberFormat="1" applyFont="1" applyFill="1" applyBorder="1"/>
    <xf numFmtId="10" fontId="12" fillId="0" borderId="3" xfId="0" applyNumberFormat="1" applyFont="1" applyBorder="1"/>
    <xf numFmtId="0" fontId="12" fillId="0" borderId="37" xfId="0" applyFont="1" applyBorder="1"/>
    <xf numFmtId="0" fontId="12" fillId="0" borderId="38" xfId="0" applyFont="1" applyBorder="1"/>
    <xf numFmtId="165" fontId="12" fillId="9" borderId="0" xfId="0" applyNumberFormat="1" applyFont="1" applyFill="1"/>
    <xf numFmtId="2" fontId="12" fillId="0" borderId="15" xfId="0" applyNumberFormat="1" applyFont="1" applyBorder="1" applyAlignment="1"/>
    <xf numFmtId="0" fontId="12" fillId="11" borderId="0" xfId="0" applyFont="1" applyFill="1" applyBorder="1"/>
    <xf numFmtId="2" fontId="12" fillId="2" borderId="15" xfId="0" applyNumberFormat="1" applyFont="1" applyFill="1" applyBorder="1"/>
    <xf numFmtId="0" fontId="12" fillId="0" borderId="39" xfId="0" applyFont="1" applyBorder="1"/>
    <xf numFmtId="2" fontId="12" fillId="5" borderId="0" xfId="0" applyNumberFormat="1" applyFont="1" applyFill="1" applyBorder="1"/>
    <xf numFmtId="2" fontId="12" fillId="9" borderId="15" xfId="0" applyNumberFormat="1" applyFont="1" applyFill="1" applyBorder="1"/>
    <xf numFmtId="0" fontId="12" fillId="0" borderId="7" xfId="0" applyFont="1" applyBorder="1"/>
    <xf numFmtId="2" fontId="12" fillId="5" borderId="40" xfId="0" applyNumberFormat="1" applyFont="1" applyFill="1" applyBorder="1"/>
    <xf numFmtId="2" fontId="0" fillId="0" borderId="15" xfId="0" applyNumberFormat="1" applyBorder="1"/>
    <xf numFmtId="0" fontId="14" fillId="0" borderId="4" xfId="0" applyFont="1" applyBorder="1"/>
    <xf numFmtId="0" fontId="14" fillId="0" borderId="5" xfId="0" applyFont="1" applyBorder="1"/>
    <xf numFmtId="165" fontId="14" fillId="0" borderId="36" xfId="0" applyNumberFormat="1" applyFont="1" applyBorder="1"/>
    <xf numFmtId="0" fontId="12" fillId="11" borderId="39" xfId="0" applyFont="1" applyFill="1" applyBorder="1"/>
    <xf numFmtId="0" fontId="12" fillId="0" borderId="0" xfId="0" applyFont="1" applyFill="1" applyBorder="1"/>
    <xf numFmtId="0" fontId="12" fillId="0" borderId="41" xfId="0" applyFont="1" applyBorder="1"/>
    <xf numFmtId="0" fontId="14" fillId="0" borderId="1" xfId="0" applyFont="1" applyBorder="1"/>
    <xf numFmtId="0" fontId="14" fillId="0" borderId="2" xfId="0" applyFont="1" applyBorder="1"/>
    <xf numFmtId="165" fontId="14" fillId="0" borderId="35" xfId="0" applyNumberFormat="1" applyFont="1" applyBorder="1"/>
    <xf numFmtId="0" fontId="12" fillId="0" borderId="12" xfId="0" applyFont="1" applyBorder="1"/>
    <xf numFmtId="10" fontId="12" fillId="0" borderId="6" xfId="0" applyNumberFormat="1" applyFont="1" applyBorder="1"/>
    <xf numFmtId="0" fontId="14" fillId="12" borderId="14" xfId="0" applyFont="1" applyFill="1" applyBorder="1" applyAlignment="1">
      <alignment horizontal="left"/>
    </xf>
    <xf numFmtId="0" fontId="14" fillId="12" borderId="9" xfId="0" applyFont="1" applyFill="1" applyBorder="1" applyAlignment="1">
      <alignment horizontal="right"/>
    </xf>
    <xf numFmtId="165" fontId="14" fillId="6" borderId="9" xfId="0" applyNumberFormat="1" applyFont="1" applyFill="1" applyBorder="1" applyAlignment="1">
      <alignment horizontal="right"/>
    </xf>
    <xf numFmtId="165" fontId="14" fillId="12" borderId="15" xfId="0" applyNumberFormat="1" applyFont="1" applyFill="1" applyBorder="1" applyAlignment="1">
      <alignment horizontal="right"/>
    </xf>
    <xf numFmtId="0" fontId="12" fillId="0" borderId="27" xfId="0" applyFont="1" applyBorder="1"/>
    <xf numFmtId="0" fontId="12" fillId="0" borderId="28" xfId="0" applyFont="1" applyBorder="1"/>
    <xf numFmtId="165" fontId="12" fillId="0" borderId="29" xfId="0" applyNumberFormat="1" applyFont="1" applyBorder="1"/>
    <xf numFmtId="10" fontId="12" fillId="0" borderId="42" xfId="0" applyNumberFormat="1" applyFont="1" applyBorder="1"/>
    <xf numFmtId="2" fontId="12" fillId="0" borderId="26" xfId="0" applyNumberFormat="1" applyFont="1" applyBorder="1"/>
    <xf numFmtId="0" fontId="14" fillId="13" borderId="14" xfId="0" applyFont="1" applyFill="1" applyBorder="1" applyAlignment="1">
      <alignment horizontal="right"/>
    </xf>
    <xf numFmtId="0" fontId="14" fillId="13" borderId="9" xfId="0" applyFont="1" applyFill="1" applyBorder="1" applyAlignment="1">
      <alignment horizontal="left"/>
    </xf>
    <xf numFmtId="165" fontId="14" fillId="13" borderId="15" xfId="0" applyNumberFormat="1" applyFont="1" applyFill="1" applyBorder="1" applyAlignment="1">
      <alignment horizontal="right"/>
    </xf>
    <xf numFmtId="10" fontId="14" fillId="13" borderId="32" xfId="0" applyNumberFormat="1" applyFont="1" applyFill="1" applyBorder="1" applyAlignment="1">
      <alignment horizontal="right" wrapText="1"/>
    </xf>
    <xf numFmtId="10" fontId="14" fillId="13" borderId="10" xfId="0" applyNumberFormat="1" applyFont="1" applyFill="1" applyBorder="1" applyAlignment="1">
      <alignment horizontal="right"/>
    </xf>
    <xf numFmtId="0" fontId="18" fillId="11" borderId="0" xfId="0" applyFont="1" applyFill="1"/>
    <xf numFmtId="0" fontId="15" fillId="0" borderId="14" xfId="0" applyFont="1" applyBorder="1"/>
    <xf numFmtId="0" fontId="15" fillId="0" borderId="9" xfId="0" applyFont="1" applyBorder="1"/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12" borderId="14" xfId="0" applyFont="1" applyFill="1" applyBorder="1"/>
    <xf numFmtId="0" fontId="15" fillId="12" borderId="9" xfId="0" applyFont="1" applyFill="1" applyBorder="1"/>
    <xf numFmtId="8" fontId="15" fillId="6" borderId="9" xfId="0" applyNumberFormat="1" applyFont="1" applyFill="1" applyBorder="1"/>
    <xf numFmtId="8" fontId="15" fillId="12" borderId="9" xfId="0" applyNumberFormat="1" applyFont="1" applyFill="1" applyBorder="1"/>
    <xf numFmtId="10" fontId="15" fillId="12" borderId="9" xfId="0" applyNumberFormat="1" applyFont="1" applyFill="1" applyBorder="1"/>
    <xf numFmtId="10" fontId="15" fillId="12" borderId="10" xfId="0" applyNumberFormat="1" applyFont="1" applyFill="1" applyBorder="1"/>
    <xf numFmtId="8" fontId="12" fillId="0" borderId="12" xfId="0" applyNumberFormat="1" applyFont="1" applyBorder="1"/>
    <xf numFmtId="10" fontId="12" fillId="0" borderId="12" xfId="0" applyNumberFormat="1" applyFont="1" applyBorder="1"/>
    <xf numFmtId="8" fontId="12" fillId="0" borderId="2" xfId="0" applyNumberFormat="1" applyFont="1" applyBorder="1"/>
    <xf numFmtId="8" fontId="12" fillId="0" borderId="5" xfId="0" applyNumberFormat="1" applyFont="1" applyBorder="1"/>
    <xf numFmtId="10" fontId="12" fillId="0" borderId="43" xfId="0" applyNumberFormat="1" applyFont="1" applyBorder="1"/>
    <xf numFmtId="0" fontId="15" fillId="0" borderId="15" xfId="0" applyFont="1" applyBorder="1"/>
    <xf numFmtId="0" fontId="16" fillId="0" borderId="15" xfId="0" applyFont="1" applyBorder="1"/>
    <xf numFmtId="8" fontId="15" fillId="0" borderId="12" xfId="0" applyNumberFormat="1" applyFont="1" applyBorder="1"/>
    <xf numFmtId="10" fontId="15" fillId="0" borderId="13" xfId="0" applyNumberFormat="1" applyFont="1" applyBorder="1"/>
    <xf numFmtId="0" fontId="12" fillId="0" borderId="43" xfId="0" applyFont="1" applyFill="1" applyBorder="1"/>
    <xf numFmtId="8" fontId="15" fillId="0" borderId="2" xfId="0" applyNumberFormat="1" applyFont="1" applyBorder="1"/>
    <xf numFmtId="10" fontId="15" fillId="0" borderId="3" xfId="0" applyNumberFormat="1" applyFont="1" applyBorder="1"/>
    <xf numFmtId="0" fontId="12" fillId="0" borderId="1" xfId="0" applyFont="1" applyFill="1" applyBorder="1"/>
    <xf numFmtId="0" fontId="15" fillId="0" borderId="2" xfId="0" applyFont="1" applyFill="1" applyBorder="1"/>
    <xf numFmtId="8" fontId="15" fillId="0" borderId="2" xfId="0" applyNumberFormat="1" applyFont="1" applyFill="1" applyBorder="1"/>
    <xf numFmtId="10" fontId="15" fillId="0" borderId="3" xfId="0" applyNumberFormat="1" applyFont="1" applyFill="1" applyBorder="1"/>
    <xf numFmtId="0" fontId="12" fillId="12" borderId="14" xfId="0" applyFont="1" applyFill="1" applyBorder="1"/>
    <xf numFmtId="0" fontId="12" fillId="14" borderId="37" xfId="0" applyFont="1" applyFill="1" applyBorder="1"/>
    <xf numFmtId="8" fontId="12" fillId="0" borderId="0" xfId="0" applyNumberFormat="1" applyFont="1"/>
    <xf numFmtId="10" fontId="12" fillId="0" borderId="0" xfId="0" applyNumberFormat="1" applyFont="1"/>
    <xf numFmtId="0" fontId="15" fillId="0" borderId="0" xfId="0" applyFont="1" applyBorder="1"/>
    <xf numFmtId="0" fontId="15" fillId="11" borderId="0" xfId="0" applyFont="1" applyFill="1"/>
    <xf numFmtId="10" fontId="12" fillId="0" borderId="0" xfId="0" applyNumberFormat="1" applyFont="1" applyBorder="1"/>
    <xf numFmtId="44" fontId="12" fillId="0" borderId="15" xfId="0" applyNumberFormat="1" applyFont="1" applyBorder="1"/>
    <xf numFmtId="44" fontId="12" fillId="0" borderId="0" xfId="0" applyNumberFormat="1" applyFont="1" applyBorder="1"/>
    <xf numFmtId="2" fontId="12" fillId="0" borderId="0" xfId="0" applyNumberFormat="1" applyFont="1" applyBorder="1"/>
    <xf numFmtId="4" fontId="12" fillId="11" borderId="21" xfId="0" applyNumberFormat="1" applyFont="1" applyFill="1" applyBorder="1"/>
    <xf numFmtId="4" fontId="12" fillId="0" borderId="22" xfId="0" applyNumberFormat="1" applyFont="1" applyBorder="1"/>
    <xf numFmtId="4" fontId="12" fillId="0" borderId="44" xfId="0" applyNumberFormat="1" applyFont="1" applyBorder="1"/>
    <xf numFmtId="4" fontId="12" fillId="11" borderId="1" xfId="0" applyNumberFormat="1" applyFont="1" applyFill="1" applyBorder="1"/>
    <xf numFmtId="4" fontId="12" fillId="0" borderId="2" xfId="0" applyNumberFormat="1" applyFont="1" applyBorder="1"/>
    <xf numFmtId="4" fontId="12" fillId="0" borderId="3" xfId="0" applyNumberFormat="1" applyFont="1" applyBorder="1"/>
    <xf numFmtId="4" fontId="12" fillId="0" borderId="1" xfId="0" applyNumberFormat="1" applyFont="1" applyBorder="1"/>
    <xf numFmtId="44" fontId="12" fillId="0" borderId="17" xfId="0" applyNumberFormat="1" applyFont="1" applyBorder="1" applyAlignment="1"/>
    <xf numFmtId="44" fontId="12" fillId="0" borderId="0" xfId="0" applyNumberFormat="1" applyFont="1" applyBorder="1" applyAlignment="1"/>
    <xf numFmtId="2" fontId="12" fillId="0" borderId="0" xfId="0" applyNumberFormat="1" applyFont="1"/>
    <xf numFmtId="0" fontId="12" fillId="6" borderId="15" xfId="0" applyFont="1" applyFill="1" applyBorder="1"/>
    <xf numFmtId="44" fontId="13" fillId="2" borderId="15" xfId="0" applyNumberFormat="1" applyFont="1" applyFill="1" applyBorder="1" applyAlignment="1"/>
    <xf numFmtId="44" fontId="13" fillId="0" borderId="7" xfId="0" applyNumberFormat="1" applyFont="1" applyBorder="1" applyAlignment="1"/>
    <xf numFmtId="0" fontId="13" fillId="0" borderId="0" xfId="0" applyFont="1" applyBorder="1" applyAlignment="1"/>
    <xf numFmtId="4" fontId="12" fillId="0" borderId="27" xfId="0" applyNumberFormat="1" applyFont="1" applyBorder="1"/>
    <xf numFmtId="4" fontId="12" fillId="0" borderId="28" xfId="0" applyNumberFormat="1" applyFont="1" applyBorder="1"/>
    <xf numFmtId="4" fontId="12" fillId="0" borderId="42" xfId="0" applyNumberFormat="1" applyFont="1" applyBorder="1"/>
    <xf numFmtId="0" fontId="12" fillId="2" borderId="0" xfId="0" applyFont="1" applyFill="1" applyBorder="1"/>
    <xf numFmtId="0" fontId="12" fillId="11" borderId="18" xfId="0" applyFont="1" applyFill="1" applyBorder="1"/>
    <xf numFmtId="0" fontId="12" fillId="2" borderId="18" xfId="0" applyFont="1" applyFill="1" applyBorder="1"/>
    <xf numFmtId="2" fontId="0" fillId="0" borderId="15" xfId="0" applyNumberFormat="1" applyBorder="1" applyProtection="1">
      <protection locked="0"/>
    </xf>
    <xf numFmtId="44" fontId="12" fillId="0" borderId="16" xfId="0" applyNumberFormat="1" applyFont="1" applyFill="1" applyBorder="1"/>
    <xf numFmtId="0" fontId="19" fillId="0" borderId="0" xfId="0" applyFont="1"/>
    <xf numFmtId="16" fontId="0" fillId="0" borderId="15" xfId="0" applyNumberFormat="1" applyBorder="1"/>
    <xf numFmtId="14" fontId="0" fillId="0" borderId="15" xfId="0" applyNumberFormat="1" applyBorder="1"/>
    <xf numFmtId="2" fontId="12" fillId="0" borderId="15" xfId="0" applyNumberFormat="1" applyFont="1" applyFill="1" applyBorder="1"/>
    <xf numFmtId="8" fontId="12" fillId="9" borderId="2" xfId="0" applyNumberFormat="1" applyFont="1" applyFill="1" applyBorder="1"/>
    <xf numFmtId="0" fontId="12" fillId="9" borderId="15" xfId="0" applyFont="1" applyFill="1" applyBorder="1"/>
    <xf numFmtId="165" fontId="12" fillId="0" borderId="15" xfId="0" applyNumberFormat="1" applyFont="1" applyBorder="1"/>
    <xf numFmtId="165" fontId="12" fillId="9" borderId="35" xfId="0" applyNumberFormat="1" applyFont="1" applyFill="1" applyBorder="1"/>
    <xf numFmtId="0" fontId="20" fillId="16" borderId="0" xfId="0" applyFont="1" applyFill="1"/>
    <xf numFmtId="0" fontId="0" fillId="16" borderId="0" xfId="0" applyFill="1"/>
    <xf numFmtId="0" fontId="0" fillId="16" borderId="15" xfId="0" applyFill="1" applyBorder="1"/>
    <xf numFmtId="0" fontId="0" fillId="17" borderId="15" xfId="0" applyFill="1" applyBorder="1"/>
    <xf numFmtId="0" fontId="10" fillId="18" borderId="15" xfId="0" applyFont="1" applyFill="1" applyBorder="1"/>
    <xf numFmtId="4" fontId="10" fillId="18" borderId="15" xfId="0" applyNumberFormat="1" applyFont="1" applyFill="1" applyBorder="1"/>
    <xf numFmtId="0" fontId="0" fillId="19" borderId="15" xfId="0" applyFill="1" applyBorder="1"/>
    <xf numFmtId="167" fontId="0" fillId="15" borderId="15" xfId="0" applyNumberFormat="1" applyFill="1" applyBorder="1"/>
    <xf numFmtId="167" fontId="0" fillId="18" borderId="15" xfId="0" applyNumberFormat="1" applyFill="1" applyBorder="1"/>
    <xf numFmtId="167" fontId="0" fillId="16" borderId="15" xfId="0" applyNumberFormat="1" applyFill="1" applyBorder="1"/>
    <xf numFmtId="0" fontId="10" fillId="0" borderId="0" xfId="0" applyFont="1" applyBorder="1"/>
    <xf numFmtId="4" fontId="0" fillId="0" borderId="0" xfId="0" applyNumberFormat="1" applyBorder="1"/>
    <xf numFmtId="4" fontId="10" fillId="0" borderId="0" xfId="0" applyNumberFormat="1" applyFont="1" applyBorder="1"/>
    <xf numFmtId="165" fontId="3" fillId="20" borderId="12" xfId="0" applyNumberFormat="1" applyFont="1" applyFill="1" applyBorder="1"/>
    <xf numFmtId="165" fontId="3" fillId="15" borderId="45" xfId="0" applyNumberFormat="1" applyFont="1" applyFill="1" applyBorder="1"/>
    <xf numFmtId="165" fontId="3" fillId="20" borderId="45" xfId="0" applyNumberFormat="1" applyFont="1" applyFill="1" applyBorder="1"/>
    <xf numFmtId="165" fontId="3" fillId="20" borderId="46" xfId="0" applyNumberFormat="1" applyFont="1" applyFill="1" applyBorder="1"/>
    <xf numFmtId="164" fontId="2" fillId="0" borderId="15" xfId="0" applyNumberFormat="1" applyFont="1" applyFill="1" applyBorder="1"/>
    <xf numFmtId="0" fontId="2" fillId="21" borderId="15" xfId="0" applyFont="1" applyFill="1" applyBorder="1"/>
    <xf numFmtId="0" fontId="2" fillId="21" borderId="2" xfId="0" applyFont="1" applyFill="1" applyBorder="1"/>
    <xf numFmtId="167" fontId="0" fillId="0" borderId="15" xfId="0" applyNumberFormat="1" applyBorder="1"/>
    <xf numFmtId="165" fontId="3" fillId="21" borderId="45" xfId="0" applyNumberFormat="1" applyFont="1" applyFill="1" applyBorder="1"/>
    <xf numFmtId="0" fontId="2" fillId="21" borderId="5" xfId="0" applyFont="1" applyFill="1" applyBorder="1"/>
    <xf numFmtId="164" fontId="2" fillId="0" borderId="5" xfId="0" applyNumberFormat="1" applyFont="1" applyBorder="1"/>
    <xf numFmtId="0" fontId="2" fillId="0" borderId="0" xfId="0" applyFont="1" applyBorder="1"/>
    <xf numFmtId="0" fontId="2" fillId="0" borderId="15" xfId="0" applyFont="1" applyBorder="1"/>
    <xf numFmtId="0" fontId="0" fillId="22" borderId="15" xfId="0" applyFill="1" applyBorder="1"/>
    <xf numFmtId="0" fontId="2" fillId="17" borderId="15" xfId="0" applyFont="1" applyFill="1" applyBorder="1"/>
    <xf numFmtId="0" fontId="2" fillId="9" borderId="15" xfId="0" applyFont="1" applyFill="1" applyBorder="1"/>
    <xf numFmtId="0" fontId="0" fillId="23" borderId="15" xfId="0" applyFill="1" applyBorder="1"/>
    <xf numFmtId="0" fontId="21" fillId="0" borderId="15" xfId="0" applyFont="1" applyBorder="1"/>
    <xf numFmtId="167" fontId="21" fillId="0" borderId="15" xfId="0" applyNumberFormat="1" applyFont="1" applyBorder="1"/>
    <xf numFmtId="0" fontId="0" fillId="6" borderId="0" xfId="0" applyFill="1"/>
    <xf numFmtId="4" fontId="0" fillId="6" borderId="15" xfId="0" applyNumberFormat="1" applyFill="1" applyBorder="1"/>
    <xf numFmtId="0" fontId="0" fillId="15" borderId="15" xfId="0" applyFill="1" applyBorder="1"/>
    <xf numFmtId="2" fontId="0" fillId="15" borderId="15" xfId="0" applyNumberFormat="1" applyFill="1" applyBorder="1"/>
    <xf numFmtId="2" fontId="0" fillId="24" borderId="15" xfId="0" applyNumberFormat="1" applyFill="1" applyBorder="1"/>
    <xf numFmtId="2" fontId="0" fillId="0" borderId="0" xfId="0" applyNumberFormat="1"/>
    <xf numFmtId="0" fontId="22" fillId="21" borderId="15" xfId="0" applyFont="1" applyFill="1" applyBorder="1"/>
    <xf numFmtId="164" fontId="2" fillId="21" borderId="2" xfId="0" applyNumberFormat="1" applyFont="1" applyFill="1" applyBorder="1" applyAlignment="1">
      <alignment vertical="center"/>
    </xf>
    <xf numFmtId="0" fontId="12" fillId="25" borderId="15" xfId="0" applyFont="1" applyFill="1" applyBorder="1"/>
    <xf numFmtId="165" fontId="12" fillId="25" borderId="35" xfId="0" applyNumberFormat="1" applyFont="1" applyFill="1" applyBorder="1"/>
    <xf numFmtId="0" fontId="12" fillId="25" borderId="0" xfId="0" applyFont="1" applyFill="1" applyBorder="1"/>
    <xf numFmtId="165" fontId="12" fillId="9" borderId="36" xfId="0" applyNumberFormat="1" applyFont="1" applyFill="1" applyBorder="1"/>
    <xf numFmtId="165" fontId="12" fillId="25" borderId="36" xfId="0" applyNumberFormat="1" applyFont="1" applyFill="1" applyBorder="1"/>
    <xf numFmtId="0" fontId="12" fillId="25" borderId="26" xfId="0" applyFont="1" applyFill="1" applyBorder="1"/>
    <xf numFmtId="165" fontId="12" fillId="25" borderId="33" xfId="0" applyNumberFormat="1" applyFont="1" applyFill="1" applyBorder="1"/>
    <xf numFmtId="165" fontId="14" fillId="25" borderId="36" xfId="0" applyNumberFormat="1" applyFont="1" applyFill="1" applyBorder="1"/>
    <xf numFmtId="165" fontId="16" fillId="25" borderId="33" xfId="0" applyNumberFormat="1" applyFont="1" applyFill="1" applyBorder="1"/>
    <xf numFmtId="2" fontId="12" fillId="25" borderId="15" xfId="0" applyNumberFormat="1" applyFont="1" applyFill="1" applyBorder="1" applyAlignment="1"/>
    <xf numFmtId="165" fontId="16" fillId="25" borderId="35" xfId="0" applyNumberFormat="1" applyFont="1" applyFill="1" applyBorder="1"/>
    <xf numFmtId="8" fontId="12" fillId="25" borderId="12" xfId="0" applyNumberFormat="1" applyFont="1" applyFill="1" applyBorder="1"/>
    <xf numFmtId="2" fontId="12" fillId="25" borderId="15" xfId="0" applyNumberFormat="1" applyFont="1" applyFill="1" applyBorder="1"/>
    <xf numFmtId="2" fontId="12" fillId="16" borderId="15" xfId="0" applyNumberFormat="1" applyFont="1" applyFill="1" applyBorder="1" applyAlignment="1"/>
    <xf numFmtId="8" fontId="12" fillId="25" borderId="2" xfId="0" applyNumberFormat="1" applyFont="1" applyFill="1" applyBorder="1"/>
    <xf numFmtId="4" fontId="0" fillId="25" borderId="0" xfId="0" applyNumberFormat="1" applyFill="1"/>
    <xf numFmtId="2" fontId="12" fillId="25" borderId="0" xfId="0" applyNumberFormat="1" applyFont="1" applyFill="1" applyBorder="1"/>
    <xf numFmtId="0" fontId="12" fillId="25" borderId="18" xfId="0" applyFont="1" applyFill="1" applyBorder="1"/>
    <xf numFmtId="166" fontId="12" fillId="25" borderId="2" xfId="0" applyNumberFormat="1" applyFont="1" applyFill="1" applyBorder="1"/>
    <xf numFmtId="44" fontId="13" fillId="25" borderId="15" xfId="0" applyNumberFormat="1" applyFont="1" applyFill="1" applyBorder="1" applyAlignment="1"/>
    <xf numFmtId="0" fontId="12" fillId="26" borderId="15" xfId="0" applyFont="1" applyFill="1" applyBorder="1"/>
    <xf numFmtId="0" fontId="12" fillId="26" borderId="0" xfId="0" applyFont="1" applyFill="1" applyBorder="1"/>
    <xf numFmtId="165" fontId="12" fillId="26" borderId="0" xfId="0" applyNumberFormat="1" applyFont="1" applyFill="1" applyBorder="1"/>
    <xf numFmtId="0" fontId="12" fillId="26" borderId="18" xfId="0" applyFont="1" applyFill="1" applyBorder="1"/>
    <xf numFmtId="165" fontId="2" fillId="0" borderId="0" xfId="0" applyNumberFormat="1" applyFont="1"/>
    <xf numFmtId="165" fontId="2" fillId="9" borderId="0" xfId="0" applyNumberFormat="1" applyFont="1" applyFill="1"/>
    <xf numFmtId="164" fontId="2" fillId="9" borderId="2" xfId="0" applyNumberFormat="1" applyFont="1" applyFill="1" applyBorder="1" applyAlignment="1">
      <alignment vertical="center"/>
    </xf>
    <xf numFmtId="164" fontId="23" fillId="0" borderId="2" xfId="0" applyNumberFormat="1" applyFont="1" applyBorder="1"/>
    <xf numFmtId="0" fontId="12" fillId="9" borderId="0" xfId="0" applyFont="1" applyFill="1"/>
    <xf numFmtId="8" fontId="12" fillId="6" borderId="0" xfId="0" applyNumberFormat="1" applyFont="1" applyFill="1"/>
    <xf numFmtId="165" fontId="0" fillId="25" borderId="15" xfId="0" applyNumberFormat="1" applyFill="1" applyBorder="1"/>
    <xf numFmtId="2" fontId="0" fillId="25" borderId="15" xfId="0" applyNumberFormat="1" applyFill="1" applyBorder="1"/>
    <xf numFmtId="167" fontId="0" fillId="25" borderId="15" xfId="0" applyNumberFormat="1" applyFill="1" applyBorder="1"/>
    <xf numFmtId="2" fontId="0" fillId="9" borderId="15" xfId="0" applyNumberFormat="1" applyFill="1" applyBorder="1"/>
    <xf numFmtId="167" fontId="22" fillId="25" borderId="15" xfId="0" applyNumberFormat="1" applyFont="1" applyFill="1" applyBorder="1"/>
    <xf numFmtId="2" fontId="0" fillId="23" borderId="15" xfId="0" applyNumberFormat="1" applyFill="1" applyBorder="1"/>
    <xf numFmtId="2" fontId="2" fillId="0" borderId="2" xfId="0" applyNumberFormat="1" applyFont="1" applyBorder="1"/>
    <xf numFmtId="0" fontId="23" fillId="0" borderId="0" xfId="0" applyFont="1"/>
    <xf numFmtId="164" fontId="23" fillId="9" borderId="2" xfId="0" applyNumberFormat="1" applyFont="1" applyFill="1" applyBorder="1"/>
    <xf numFmtId="165" fontId="23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1" borderId="20" xfId="0" applyFont="1" applyFill="1" applyBorder="1" applyAlignment="1">
      <alignment horizontal="center" vertical="center" wrapText="1"/>
    </xf>
    <xf numFmtId="0" fontId="2" fillId="21" borderId="18" xfId="0" applyFont="1" applyFill="1" applyBorder="1" applyAlignment="1">
      <alignment horizontal="center" vertical="center" wrapText="1"/>
    </xf>
    <xf numFmtId="0" fontId="2" fillId="21" borderId="19" xfId="0" applyFont="1" applyFill="1" applyBorder="1" applyAlignment="1">
      <alignment horizontal="center" vertical="center" wrapText="1"/>
    </xf>
    <xf numFmtId="0" fontId="2" fillId="21" borderId="39" xfId="0" applyFont="1" applyFill="1" applyBorder="1" applyAlignment="1">
      <alignment horizontal="center" vertical="center" wrapText="1"/>
    </xf>
    <xf numFmtId="0" fontId="2" fillId="21" borderId="0" xfId="0" applyFont="1" applyFill="1" applyBorder="1" applyAlignment="1">
      <alignment horizontal="center" vertical="center" wrapText="1"/>
    </xf>
    <xf numFmtId="0" fontId="2" fillId="21" borderId="26" xfId="0" applyFont="1" applyFill="1" applyBorder="1" applyAlignment="1">
      <alignment horizontal="center" vertical="center" wrapText="1"/>
    </xf>
    <xf numFmtId="0" fontId="2" fillId="21" borderId="41" xfId="0" applyFont="1" applyFill="1" applyBorder="1" applyAlignment="1">
      <alignment horizontal="center" vertical="center" wrapText="1"/>
    </xf>
    <xf numFmtId="0" fontId="2" fillId="21" borderId="37" xfId="0" applyFont="1" applyFill="1" applyBorder="1" applyAlignment="1">
      <alignment horizontal="center" vertical="center" wrapText="1"/>
    </xf>
    <xf numFmtId="0" fontId="2" fillId="21" borderId="38" xfId="0" applyFont="1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textRotation="90"/>
    </xf>
    <xf numFmtId="0" fontId="0" fillId="0" borderId="15" xfId="0" applyBorder="1" applyAlignment="1">
      <alignment horizontal="center"/>
    </xf>
    <xf numFmtId="0" fontId="13" fillId="26" borderId="15" xfId="0" applyFont="1" applyFill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165" fontId="12" fillId="0" borderId="22" xfId="0" applyNumberFormat="1" applyFont="1" applyBorder="1" applyAlignment="1">
      <alignment horizontal="center" vertical="center"/>
    </xf>
    <xf numFmtId="165" fontId="12" fillId="0" borderId="28" xfId="0" applyNumberFormat="1" applyFont="1" applyBorder="1" applyAlignment="1">
      <alignment horizontal="center" vertical="center"/>
    </xf>
    <xf numFmtId="165" fontId="12" fillId="0" borderId="23" xfId="0" applyNumberFormat="1" applyFont="1" applyBorder="1" applyAlignment="1">
      <alignment horizontal="center" vertical="center"/>
    </xf>
    <xf numFmtId="165" fontId="12" fillId="0" borderId="29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wrapText="1"/>
    </xf>
    <xf numFmtId="0" fontId="12" fillId="0" borderId="30" xfId="0" applyFont="1" applyBorder="1" applyAlignment="1">
      <alignment horizontal="center" wrapText="1"/>
    </xf>
    <xf numFmtId="0" fontId="12" fillId="0" borderId="25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3" fillId="25" borderId="0" xfId="0" applyFont="1" applyFill="1" applyBorder="1" applyAlignment="1">
      <alignment horizontal="center"/>
    </xf>
    <xf numFmtId="0" fontId="13" fillId="25" borderId="26" xfId="0" applyFont="1" applyFill="1" applyBorder="1" applyAlignment="1">
      <alignment horizontal="center"/>
    </xf>
    <xf numFmtId="0" fontId="12" fillId="11" borderId="0" xfId="0" applyFont="1" applyFill="1" applyAlignment="1">
      <alignment horizontal="center"/>
    </xf>
    <xf numFmtId="44" fontId="12" fillId="5" borderId="15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165" fontId="12" fillId="2" borderId="18" xfId="0" applyNumberFormat="1" applyFont="1" applyFill="1" applyBorder="1" applyAlignment="1">
      <alignment horizontal="center"/>
    </xf>
    <xf numFmtId="0" fontId="0" fillId="21" borderId="7" xfId="0" applyFill="1" applyBorder="1" applyAlignment="1">
      <alignment horizontal="center"/>
    </xf>
    <xf numFmtId="0" fontId="0" fillId="21" borderId="8" xfId="0" applyFill="1" applyBorder="1" applyAlignment="1">
      <alignment horizontal="center"/>
    </xf>
    <xf numFmtId="0" fontId="0" fillId="21" borderId="40" xfId="0" applyFill="1" applyBorder="1" applyAlignment="1">
      <alignment horizontal="center"/>
    </xf>
    <xf numFmtId="164" fontId="24" fillId="9" borderId="2" xfId="0" applyNumberFormat="1" applyFont="1" applyFill="1" applyBorder="1" applyAlignment="1">
      <alignment vertical="center"/>
    </xf>
    <xf numFmtId="164" fontId="24" fillId="9" borderId="2" xfId="0" applyNumberFormat="1" applyFont="1" applyFill="1" applyBorder="1"/>
    <xf numFmtId="164" fontId="24" fillId="0" borderId="2" xfId="0" applyNumberFormat="1" applyFont="1" applyBorder="1"/>
    <xf numFmtId="164" fontId="24" fillId="0" borderId="2" xfId="0" applyNumberFormat="1" applyFont="1" applyBorder="1" applyAlignment="1">
      <alignment vertical="center"/>
    </xf>
    <xf numFmtId="10" fontId="3" fillId="9" borderId="13" xfId="0" applyNumberFormat="1" applyFont="1" applyFill="1" applyBorder="1"/>
    <xf numFmtId="10" fontId="3" fillId="9" borderId="13" xfId="0" applyNumberFormat="1" applyFont="1" applyFill="1" applyBorder="1" applyAlignment="1">
      <alignment horizontal="right"/>
    </xf>
    <xf numFmtId="0" fontId="7" fillId="3" borderId="9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/>
    </xf>
    <xf numFmtId="0" fontId="3" fillId="16" borderId="2" xfId="0" applyFont="1" applyFill="1" applyBorder="1"/>
    <xf numFmtId="164" fontId="3" fillId="16" borderId="2" xfId="0" applyNumberFormat="1" applyFont="1" applyFill="1" applyBorder="1"/>
    <xf numFmtId="10" fontId="3" fillId="16" borderId="13" xfId="0" applyNumberFormat="1" applyFont="1" applyFill="1" applyBorder="1"/>
    <xf numFmtId="0" fontId="3" fillId="16" borderId="5" xfId="0" applyFont="1" applyFill="1" applyBorder="1" applyAlignment="1">
      <alignment horizontal="center" vertical="center"/>
    </xf>
    <xf numFmtId="0" fontId="3" fillId="16" borderId="5" xfId="0" applyFont="1" applyFill="1" applyBorder="1"/>
    <xf numFmtId="164" fontId="3" fillId="16" borderId="5" xfId="0" applyNumberFormat="1" applyFont="1" applyFill="1" applyBorder="1"/>
    <xf numFmtId="10" fontId="3" fillId="16" borderId="47" xfId="0" applyNumberFormat="1" applyFont="1" applyFill="1" applyBorder="1"/>
    <xf numFmtId="0" fontId="3" fillId="16" borderId="12" xfId="0" applyFont="1" applyFill="1" applyBorder="1" applyAlignment="1">
      <alignment horizontal="center" vertical="center"/>
    </xf>
    <xf numFmtId="0" fontId="3" fillId="16" borderId="12" xfId="0" applyFont="1" applyFill="1" applyBorder="1"/>
    <xf numFmtId="164" fontId="3" fillId="16" borderId="12" xfId="0" applyNumberFormat="1" applyFont="1" applyFill="1" applyBorder="1"/>
    <xf numFmtId="10" fontId="3" fillId="16" borderId="13" xfId="0" applyNumberFormat="1" applyFont="1" applyFill="1" applyBorder="1" applyAlignment="1">
      <alignment horizontal="right"/>
    </xf>
    <xf numFmtId="164" fontId="25" fillId="16" borderId="2" xfId="0" applyNumberFormat="1" applyFont="1" applyFill="1" applyBorder="1"/>
    <xf numFmtId="0" fontId="10" fillId="9" borderId="9" xfId="0" applyFont="1" applyFill="1" applyBorder="1" applyAlignment="1">
      <alignment horizontal="center" vertical="center"/>
    </xf>
    <xf numFmtId="0" fontId="18" fillId="9" borderId="15" xfId="0" applyFont="1" applyFill="1" applyBorder="1" applyAlignment="1">
      <alignment horizontal="center" vertical="center"/>
    </xf>
    <xf numFmtId="0" fontId="18" fillId="9" borderId="15" xfId="0" applyFont="1" applyFill="1" applyBorder="1"/>
    <xf numFmtId="164" fontId="18" fillId="9" borderId="15" xfId="0" applyNumberFormat="1" applyFont="1" applyFill="1" applyBorder="1"/>
    <xf numFmtId="10" fontId="18" fillId="9" borderId="15" xfId="0" applyNumberFormat="1" applyFont="1" applyFill="1" applyBorder="1"/>
    <xf numFmtId="0" fontId="18" fillId="9" borderId="9" xfId="0" applyFont="1" applyFill="1" applyBorder="1"/>
    <xf numFmtId="164" fontId="18" fillId="9" borderId="9" xfId="0" applyNumberFormat="1" applyFont="1" applyFill="1" applyBorder="1"/>
    <xf numFmtId="164" fontId="28" fillId="9" borderId="9" xfId="0" applyNumberFormat="1" applyFont="1" applyFill="1" applyBorder="1"/>
    <xf numFmtId="10" fontId="18" fillId="9" borderId="13" xfId="0" applyNumberFormat="1" applyFont="1" applyFill="1" applyBorder="1" applyAlignment="1">
      <alignment horizontal="right"/>
    </xf>
    <xf numFmtId="0" fontId="27" fillId="16" borderId="2" xfId="0" applyFont="1" applyFill="1" applyBorder="1"/>
    <xf numFmtId="164" fontId="27" fillId="16" borderId="2" xfId="0" applyNumberFormat="1" applyFont="1" applyFill="1" applyBorder="1"/>
    <xf numFmtId="164" fontId="29" fillId="16" borderId="2" xfId="0" applyNumberFormat="1" applyFont="1" applyFill="1" applyBorder="1"/>
    <xf numFmtId="10" fontId="27" fillId="16" borderId="13" xfId="0" applyNumberFormat="1" applyFont="1" applyFill="1" applyBorder="1" applyAlignment="1">
      <alignment horizontal="right"/>
    </xf>
    <xf numFmtId="0" fontId="27" fillId="16" borderId="5" xfId="0" applyFont="1" applyFill="1" applyBorder="1" applyAlignment="1">
      <alignment horizontal="left" vertical="center" wrapText="1"/>
    </xf>
    <xf numFmtId="164" fontId="27" fillId="16" borderId="5" xfId="0" applyNumberFormat="1" applyFont="1" applyFill="1" applyBorder="1"/>
    <xf numFmtId="164" fontId="29" fillId="16" borderId="5" xfId="0" applyNumberFormat="1" applyFont="1" applyFill="1" applyBorder="1" applyAlignment="1">
      <alignment vertical="center"/>
    </xf>
    <xf numFmtId="164" fontId="2" fillId="0" borderId="4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6"/>
  <sheetViews>
    <sheetView topLeftCell="F1" zoomScaleNormal="100" workbookViewId="0">
      <selection activeCell="H2" sqref="H2"/>
    </sheetView>
  </sheetViews>
  <sheetFormatPr defaultColWidth="8.85546875" defaultRowHeight="12.75"/>
  <cols>
    <col min="1" max="1" width="3.5703125" style="4" customWidth="1"/>
    <col min="2" max="2" width="6.5703125" style="2" customWidth="1"/>
    <col min="3" max="3" width="41.5703125" style="3" customWidth="1"/>
    <col min="4" max="4" width="29.7109375" style="5" customWidth="1"/>
    <col min="5" max="5" width="22.28515625" style="5" customWidth="1"/>
    <col min="6" max="6" width="15.7109375" style="5" customWidth="1"/>
    <col min="7" max="8" width="8.5703125" style="6" customWidth="1"/>
    <col min="9" max="9" width="12.28515625" style="3" customWidth="1"/>
    <col min="10" max="16384" width="8.85546875" style="3"/>
  </cols>
  <sheetData>
    <row r="1" spans="1:26" ht="60">
      <c r="A1" s="51"/>
      <c r="B1" s="52"/>
      <c r="C1" s="52" t="s">
        <v>0</v>
      </c>
      <c r="D1" s="53" t="s">
        <v>1</v>
      </c>
      <c r="E1" s="53" t="s">
        <v>14</v>
      </c>
      <c r="F1" s="53" t="s">
        <v>2</v>
      </c>
      <c r="G1" s="54" t="s">
        <v>3</v>
      </c>
      <c r="H1" s="55" t="s">
        <v>16</v>
      </c>
      <c r="I1" s="1"/>
    </row>
    <row r="2" spans="1:26">
      <c r="A2" s="45" t="s">
        <v>22</v>
      </c>
      <c r="B2" s="46"/>
      <c r="C2" s="47" t="s">
        <v>4</v>
      </c>
      <c r="D2" s="48" t="e">
        <f>#REF!</f>
        <v>#REF!</v>
      </c>
      <c r="E2" s="48">
        <f t="shared" ref="E2:F2" si="0">E3+E4</f>
        <v>295000</v>
      </c>
      <c r="F2" s="48">
        <f t="shared" si="0"/>
        <v>279220.15000000002</v>
      </c>
      <c r="G2" s="49">
        <f>F2/$F$11</f>
        <v>1</v>
      </c>
      <c r="H2" s="50"/>
    </row>
    <row r="3" spans="1:26">
      <c r="A3" s="7"/>
      <c r="B3" s="8" t="s">
        <v>5</v>
      </c>
      <c r="C3" s="9" t="s">
        <v>6</v>
      </c>
      <c r="D3" s="13" t="e">
        <f>#REF!</f>
        <v>#REF!</v>
      </c>
      <c r="E3" s="13">
        <v>235000</v>
      </c>
      <c r="F3" s="13">
        <f>'TURISTIČKA PRISTOJBA '!N2</f>
        <v>220686.21000000002</v>
      </c>
      <c r="G3" s="11">
        <f>F3/$F$2</f>
        <v>0.79036634712788456</v>
      </c>
      <c r="H3" s="12">
        <f t="shared" ref="H3:H11" si="1">F3/E3</f>
        <v>0.93909025531914903</v>
      </c>
    </row>
    <row r="4" spans="1:26">
      <c r="A4" s="7"/>
      <c r="B4" s="8" t="s">
        <v>7</v>
      </c>
      <c r="C4" s="9" t="s">
        <v>8</v>
      </c>
      <c r="D4" s="13" t="e">
        <f>#REF!</f>
        <v>#REF!</v>
      </c>
      <c r="E4" s="13">
        <v>60000</v>
      </c>
      <c r="F4" s="13">
        <f>'TURISTIČKA ČLANARINA '!M2</f>
        <v>58533.939999999995</v>
      </c>
      <c r="G4" s="11">
        <f>F4/$F$2</f>
        <v>0.20963365287211538</v>
      </c>
      <c r="H4" s="12">
        <f t="shared" si="1"/>
        <v>0.97556566666666655</v>
      </c>
    </row>
    <row r="5" spans="1:26">
      <c r="A5" s="21" t="s">
        <v>23</v>
      </c>
      <c r="B5" s="22"/>
      <c r="C5" s="23" t="s">
        <v>10</v>
      </c>
      <c r="D5" s="24" t="e">
        <f>#REF!</f>
        <v>#REF!</v>
      </c>
      <c r="E5" s="24">
        <v>117000</v>
      </c>
      <c r="F5" s="24"/>
      <c r="G5" s="25">
        <f>F5/$F$11</f>
        <v>0</v>
      </c>
      <c r="H5" s="26">
        <f t="shared" si="1"/>
        <v>0</v>
      </c>
      <c r="J5" s="325"/>
      <c r="K5" s="325"/>
      <c r="L5" s="325"/>
    </row>
    <row r="6" spans="1:26">
      <c r="A6" s="21" t="s">
        <v>24</v>
      </c>
      <c r="B6" s="22"/>
      <c r="C6" s="23" t="s">
        <v>9</v>
      </c>
      <c r="D6" s="24" t="e">
        <f>#REF!</f>
        <v>#REF!</v>
      </c>
      <c r="E6" s="24"/>
      <c r="F6" s="24"/>
      <c r="G6" s="25">
        <f t="shared" ref="G6:G11" si="2">F6/$F$11</f>
        <v>0</v>
      </c>
      <c r="H6" s="26" t="e">
        <f t="shared" si="1"/>
        <v>#DIV/0!</v>
      </c>
      <c r="J6" s="325"/>
      <c r="K6" s="325"/>
      <c r="L6" s="325"/>
    </row>
    <row r="7" spans="1:26">
      <c r="A7" s="21" t="s">
        <v>25</v>
      </c>
      <c r="B7" s="22"/>
      <c r="C7" s="23" t="s">
        <v>11</v>
      </c>
      <c r="D7" s="24" t="e">
        <f>#REF!</f>
        <v>#REF!</v>
      </c>
      <c r="E7" s="24">
        <v>95000</v>
      </c>
      <c r="F7" s="24"/>
      <c r="G7" s="25">
        <f t="shared" si="2"/>
        <v>0</v>
      </c>
      <c r="H7" s="26">
        <f t="shared" si="1"/>
        <v>0</v>
      </c>
      <c r="J7" s="325"/>
      <c r="K7" s="325"/>
      <c r="L7" s="325"/>
    </row>
    <row r="8" spans="1:26">
      <c r="A8" s="21" t="s">
        <v>26</v>
      </c>
      <c r="B8" s="22"/>
      <c r="C8" s="23" t="s">
        <v>12</v>
      </c>
      <c r="D8" s="24" t="e">
        <f>#REF!</f>
        <v>#REF!</v>
      </c>
      <c r="E8" s="24"/>
      <c r="F8" s="24"/>
      <c r="G8" s="25">
        <f t="shared" si="2"/>
        <v>0</v>
      </c>
      <c r="H8" s="26" t="e">
        <f t="shared" si="1"/>
        <v>#DIV/0!</v>
      </c>
      <c r="J8" s="325"/>
      <c r="K8" s="325"/>
      <c r="L8" s="325"/>
    </row>
    <row r="9" spans="1:26">
      <c r="A9" s="21" t="s">
        <v>27</v>
      </c>
      <c r="B9" s="22"/>
      <c r="C9" s="23" t="s">
        <v>13</v>
      </c>
      <c r="D9" s="24" t="e">
        <f>#REF!</f>
        <v>#REF!</v>
      </c>
      <c r="E9" s="24">
        <v>189848.51</v>
      </c>
      <c r="F9" s="24"/>
      <c r="G9" s="25">
        <f t="shared" si="2"/>
        <v>0</v>
      </c>
      <c r="H9" s="26">
        <f t="shared" si="1"/>
        <v>0</v>
      </c>
      <c r="J9" s="325"/>
      <c r="K9" s="325"/>
      <c r="L9" s="325"/>
    </row>
    <row r="10" spans="1:26">
      <c r="A10" s="27" t="s">
        <v>28</v>
      </c>
      <c r="B10" s="28"/>
      <c r="C10" s="29" t="s">
        <v>15</v>
      </c>
      <c r="D10" s="24" t="e">
        <f>#REF!</f>
        <v>#REF!</v>
      </c>
      <c r="E10" s="30"/>
      <c r="F10" s="30"/>
      <c r="G10" s="31">
        <f t="shared" si="2"/>
        <v>0</v>
      </c>
      <c r="H10" s="32" t="e">
        <f t="shared" si="1"/>
        <v>#DIV/0!</v>
      </c>
      <c r="J10" s="325"/>
      <c r="K10" s="325"/>
      <c r="L10" s="325"/>
    </row>
    <row r="11" spans="1:26" ht="15.75">
      <c r="A11" s="15"/>
      <c r="B11" s="16"/>
      <c r="C11" s="17" t="s">
        <v>76</v>
      </c>
      <c r="D11" s="18" t="e">
        <f>SUM(D5:D10)+D2</f>
        <v>#REF!</v>
      </c>
      <c r="E11" s="18">
        <f t="shared" ref="E11:F11" si="3">SUM(E5:E10)+E2</f>
        <v>696848.51</v>
      </c>
      <c r="F11" s="18">
        <f t="shared" si="3"/>
        <v>279220.15000000002</v>
      </c>
      <c r="G11" s="19">
        <f t="shared" si="2"/>
        <v>1</v>
      </c>
      <c r="H11" s="20">
        <f t="shared" si="1"/>
        <v>0.40068988595527028</v>
      </c>
    </row>
    <row r="13" spans="1:26" ht="60">
      <c r="A13" s="62"/>
      <c r="B13" s="63"/>
      <c r="C13" s="63" t="s">
        <v>17</v>
      </c>
      <c r="D13" s="64" t="s">
        <v>1</v>
      </c>
      <c r="E13" s="64" t="s">
        <v>14</v>
      </c>
      <c r="F13" s="64" t="s">
        <v>2</v>
      </c>
      <c r="G13" s="65" t="s">
        <v>3</v>
      </c>
      <c r="H13" s="66" t="s">
        <v>16</v>
      </c>
    </row>
    <row r="14" spans="1:26">
      <c r="A14" s="56" t="s">
        <v>22</v>
      </c>
      <c r="B14" s="57"/>
      <c r="C14" s="58" t="s">
        <v>18</v>
      </c>
      <c r="D14" s="59" t="e">
        <f>#REF!</f>
        <v>#REF!</v>
      </c>
      <c r="E14" s="59">
        <f t="shared" ref="E14:F14" si="4">SUM(E15:E17)</f>
        <v>13500</v>
      </c>
      <c r="F14" s="59">
        <f t="shared" si="4"/>
        <v>7726</v>
      </c>
      <c r="G14" s="60">
        <f>F14/$F$44</f>
        <v>1.5980526840697208E-2</v>
      </c>
      <c r="H14" s="61">
        <f>F14/E14</f>
        <v>0.5722962962962963</v>
      </c>
      <c r="I14" s="14"/>
      <c r="J14" s="14"/>
      <c r="K14" s="14"/>
      <c r="L14" s="14"/>
      <c r="M14" s="14"/>
    </row>
    <row r="15" spans="1:26" ht="38.25">
      <c r="A15" s="7"/>
      <c r="B15" s="8" t="s">
        <v>5</v>
      </c>
      <c r="C15" s="39" t="s">
        <v>19</v>
      </c>
      <c r="D15" s="40" t="e">
        <f>#REF!</f>
        <v>#REF!</v>
      </c>
      <c r="E15" s="310">
        <v>3000</v>
      </c>
      <c r="F15" s="40">
        <v>3000</v>
      </c>
      <c r="G15" s="41">
        <f>F15/$F$14</f>
        <v>0.38829924928811804</v>
      </c>
      <c r="H15" s="42">
        <f>F15/E15</f>
        <v>1</v>
      </c>
      <c r="I15" s="326" t="s">
        <v>315</v>
      </c>
      <c r="J15" s="327"/>
      <c r="K15" s="328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</row>
    <row r="16" spans="1:26">
      <c r="A16" s="7"/>
      <c r="B16" s="8" t="s">
        <v>7</v>
      </c>
      <c r="C16" s="9" t="s">
        <v>20</v>
      </c>
      <c r="D16" s="40" t="e">
        <f>#REF!</f>
        <v>#REF!</v>
      </c>
      <c r="E16" s="322">
        <v>9500</v>
      </c>
      <c r="F16" s="10">
        <f>'aktivnosti detaljno'!H2</f>
        <v>3726</v>
      </c>
      <c r="G16" s="41">
        <f t="shared" ref="G16:G17" si="5">F16/$F$14</f>
        <v>0.48226766761584261</v>
      </c>
      <c r="H16" s="42">
        <f t="shared" ref="H16:H17" si="6">F16/E16</f>
        <v>0.39221052631578945</v>
      </c>
      <c r="I16" s="329"/>
      <c r="J16" s="330"/>
      <c r="K16" s="331"/>
      <c r="L16" s="321" t="s">
        <v>321</v>
      </c>
    </row>
    <row r="17" spans="1:26">
      <c r="A17" s="7"/>
      <c r="B17" s="8" t="s">
        <v>31</v>
      </c>
      <c r="C17" s="9" t="s">
        <v>21</v>
      </c>
      <c r="D17" s="40" t="e">
        <f>#REF!</f>
        <v>#REF!</v>
      </c>
      <c r="E17" s="10">
        <v>1000</v>
      </c>
      <c r="F17" s="10">
        <v>1000</v>
      </c>
      <c r="G17" s="41">
        <f t="shared" si="5"/>
        <v>0.12943308309603935</v>
      </c>
      <c r="H17" s="42">
        <f t="shared" si="6"/>
        <v>1</v>
      </c>
      <c r="I17" s="332"/>
      <c r="J17" s="333"/>
      <c r="K17" s="334"/>
    </row>
    <row r="18" spans="1:26">
      <c r="A18" s="33" t="s">
        <v>23</v>
      </c>
      <c r="B18" s="34"/>
      <c r="C18" s="35" t="s">
        <v>29</v>
      </c>
      <c r="D18" s="36" t="e">
        <f>#REF!</f>
        <v>#REF!</v>
      </c>
      <c r="E18" s="36">
        <f t="shared" ref="E18:F18" si="7">SUM(E19:E23)</f>
        <v>141300</v>
      </c>
      <c r="F18" s="36">
        <f t="shared" si="7"/>
        <v>141078.69</v>
      </c>
      <c r="G18" s="37">
        <f>F18/$F$44</f>
        <v>0.2918084121402279</v>
      </c>
      <c r="H18" s="38">
        <f>F18/E18</f>
        <v>0.99843375796178346</v>
      </c>
    </row>
    <row r="19" spans="1:26" ht="25.5">
      <c r="A19" s="7"/>
      <c r="B19" s="8" t="s">
        <v>30</v>
      </c>
      <c r="C19" s="39" t="s">
        <v>36</v>
      </c>
      <c r="D19" s="40" t="e">
        <f>#REF!</f>
        <v>#REF!</v>
      </c>
      <c r="E19" s="283">
        <v>11300</v>
      </c>
      <c r="F19" s="40">
        <v>11300</v>
      </c>
      <c r="G19" s="41">
        <f>F19/$F$18</f>
        <v>8.0097142949087485E-2</v>
      </c>
      <c r="H19" s="42">
        <f>F19/E19</f>
        <v>1</v>
      </c>
      <c r="I19" s="269"/>
      <c r="J19" s="269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</row>
    <row r="20" spans="1:26">
      <c r="A20" s="7"/>
      <c r="B20" s="8" t="s">
        <v>32</v>
      </c>
      <c r="C20" s="9" t="s">
        <v>37</v>
      </c>
      <c r="D20" s="40" t="e">
        <f>#REF!</f>
        <v>#REF!</v>
      </c>
      <c r="E20" s="10">
        <v>0</v>
      </c>
      <c r="F20" s="10">
        <v>0</v>
      </c>
      <c r="G20" s="41">
        <f t="shared" ref="G20:G23" si="8">F20/$F$18</f>
        <v>0</v>
      </c>
      <c r="H20" s="42" t="e">
        <f t="shared" ref="H20:H44" si="9">F20/E20</f>
        <v>#DIV/0!</v>
      </c>
    </row>
    <row r="21" spans="1:26">
      <c r="A21" s="7"/>
      <c r="B21" s="8" t="s">
        <v>33</v>
      </c>
      <c r="C21" s="84" t="s">
        <v>38</v>
      </c>
      <c r="D21" s="40">
        <v>246250</v>
      </c>
      <c r="E21" s="311">
        <v>130000</v>
      </c>
      <c r="F21" s="10">
        <f>'aktivnosti detaljno'!D2</f>
        <v>129778.69</v>
      </c>
      <c r="G21" s="41">
        <f t="shared" si="8"/>
        <v>0.91990285705091246</v>
      </c>
      <c r="H21" s="42">
        <f t="shared" si="9"/>
        <v>0.99829761538461537</v>
      </c>
      <c r="I21" s="321" t="s">
        <v>326</v>
      </c>
    </row>
    <row r="22" spans="1:26">
      <c r="A22" s="7"/>
      <c r="B22" s="8" t="s">
        <v>34</v>
      </c>
      <c r="C22" s="9" t="s">
        <v>39</v>
      </c>
      <c r="D22" s="40" t="e">
        <f>#REF!</f>
        <v>#REF!</v>
      </c>
      <c r="E22" s="10">
        <v>0</v>
      </c>
      <c r="F22" s="10">
        <v>0</v>
      </c>
      <c r="G22" s="41">
        <f t="shared" si="8"/>
        <v>0</v>
      </c>
      <c r="H22" s="42" t="e">
        <f t="shared" si="9"/>
        <v>#DIV/0!</v>
      </c>
      <c r="J22" s="268"/>
    </row>
    <row r="23" spans="1:26">
      <c r="A23" s="7"/>
      <c r="B23" s="8" t="s">
        <v>35</v>
      </c>
      <c r="C23" s="9" t="s">
        <v>78</v>
      </c>
      <c r="D23" s="40" t="e">
        <f>#REF!</f>
        <v>#REF!</v>
      </c>
      <c r="E23" s="10">
        <v>0</v>
      </c>
      <c r="F23" s="10">
        <v>0</v>
      </c>
      <c r="G23" s="41">
        <f t="shared" si="8"/>
        <v>0</v>
      </c>
      <c r="H23" s="42" t="e">
        <f t="shared" si="9"/>
        <v>#DIV/0!</v>
      </c>
    </row>
    <row r="24" spans="1:26">
      <c r="A24" s="33" t="s">
        <v>24</v>
      </c>
      <c r="B24" s="34"/>
      <c r="C24" s="35" t="s">
        <v>40</v>
      </c>
      <c r="D24" s="36" t="e">
        <f>#REF!</f>
        <v>#REF!</v>
      </c>
      <c r="E24" s="36">
        <f>SUM(E25:E30)</f>
        <v>183877.5</v>
      </c>
      <c r="F24" s="36">
        <f>SUM(F25:F30)</f>
        <v>149354.47</v>
      </c>
      <c r="G24" s="37">
        <f>F24/$F$44</f>
        <v>0.30892610880314603</v>
      </c>
      <c r="H24" s="43">
        <f t="shared" si="9"/>
        <v>0.8122498402469035</v>
      </c>
    </row>
    <row r="25" spans="1:26" ht="26.1" customHeight="1">
      <c r="A25" s="7"/>
      <c r="B25" s="8" t="s">
        <v>41</v>
      </c>
      <c r="C25" s="81" t="s">
        <v>47</v>
      </c>
      <c r="D25" s="40" t="e">
        <f>#REF!</f>
        <v>#REF!</v>
      </c>
      <c r="E25" s="40">
        <v>0</v>
      </c>
      <c r="F25" s="40">
        <v>0</v>
      </c>
      <c r="G25" s="44">
        <f>F25/$F$24</f>
        <v>0</v>
      </c>
      <c r="H25" s="42" t="e">
        <f t="shared" si="9"/>
        <v>#DIV/0!</v>
      </c>
      <c r="I25" s="323" t="s">
        <v>322</v>
      </c>
    </row>
    <row r="26" spans="1:26">
      <c r="A26" s="7"/>
      <c r="B26" s="8" t="s">
        <v>42</v>
      </c>
      <c r="C26" s="9" t="s">
        <v>48</v>
      </c>
      <c r="D26" s="10" t="e">
        <f>#REF!</f>
        <v>#REF!</v>
      </c>
      <c r="E26" s="311">
        <v>9000</v>
      </c>
      <c r="F26" s="10">
        <f>SUM(I26:Z26)</f>
        <v>6761.2</v>
      </c>
      <c r="G26" s="44">
        <f t="shared" ref="G26:G30" si="10">F26/$F$24</f>
        <v>4.5269485406094642E-2</v>
      </c>
      <c r="H26" s="42">
        <f t="shared" si="9"/>
        <v>0.75124444444444438</v>
      </c>
      <c r="I26" s="269">
        <v>1080</v>
      </c>
      <c r="J26" s="269">
        <v>400</v>
      </c>
      <c r="K26" s="269">
        <v>671</v>
      </c>
      <c r="L26" s="269">
        <v>63</v>
      </c>
      <c r="M26" s="269">
        <v>260</v>
      </c>
      <c r="N26" s="269">
        <v>76.8</v>
      </c>
      <c r="O26" s="269">
        <v>1444</v>
      </c>
      <c r="P26" s="269">
        <v>858</v>
      </c>
      <c r="Q26" s="269">
        <v>836</v>
      </c>
      <c r="R26" s="269">
        <v>405</v>
      </c>
      <c r="S26" s="269">
        <v>86.4</v>
      </c>
      <c r="T26" s="269">
        <v>581</v>
      </c>
      <c r="U26" s="269"/>
      <c r="V26" s="269"/>
      <c r="W26" s="269"/>
      <c r="X26" s="269"/>
      <c r="Y26" s="269"/>
      <c r="Z26" s="269"/>
    </row>
    <row r="27" spans="1:26">
      <c r="A27" s="7"/>
      <c r="B27" s="8" t="s">
        <v>43</v>
      </c>
      <c r="C27" s="9" t="s">
        <v>49</v>
      </c>
      <c r="D27" s="10" t="e">
        <f>#REF!</f>
        <v>#REF!</v>
      </c>
      <c r="E27" s="311">
        <v>16300</v>
      </c>
      <c r="F27" s="10">
        <f>'aktivnosti detaljno'!H25</f>
        <v>14712</v>
      </c>
      <c r="G27" s="44">
        <f t="shared" si="10"/>
        <v>9.8503914881154883E-2</v>
      </c>
      <c r="H27" s="42">
        <f t="shared" si="9"/>
        <v>0.90257668711656447</v>
      </c>
    </row>
    <row r="28" spans="1:26">
      <c r="A28" s="7"/>
      <c r="B28" s="8" t="s">
        <v>44</v>
      </c>
      <c r="C28" s="9" t="s">
        <v>50</v>
      </c>
      <c r="D28" s="10" t="e">
        <f>#REF!</f>
        <v>#REF!</v>
      </c>
      <c r="E28" s="10">
        <v>6077.5</v>
      </c>
      <c r="F28" s="10">
        <f>SUM(I28:Z28)</f>
        <v>6077.5</v>
      </c>
      <c r="G28" s="44">
        <f t="shared" si="10"/>
        <v>4.0691785120324821E-2</v>
      </c>
      <c r="H28" s="42">
        <f t="shared" si="9"/>
        <v>1</v>
      </c>
      <c r="I28" s="269">
        <v>2000</v>
      </c>
      <c r="J28" s="269">
        <v>3000</v>
      </c>
      <c r="K28" s="269">
        <v>552.5</v>
      </c>
      <c r="L28" s="269">
        <v>150</v>
      </c>
      <c r="M28" s="269">
        <v>375</v>
      </c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</row>
    <row r="29" spans="1:26">
      <c r="A29" s="7"/>
      <c r="B29" s="8" t="s">
        <v>45</v>
      </c>
      <c r="C29" s="9" t="s">
        <v>51</v>
      </c>
      <c r="D29" s="10" t="e">
        <f>#REF!</f>
        <v>#REF!</v>
      </c>
      <c r="E29" s="311">
        <v>2500</v>
      </c>
      <c r="F29" s="10">
        <v>0</v>
      </c>
      <c r="G29" s="44">
        <f t="shared" si="10"/>
        <v>0</v>
      </c>
      <c r="H29" s="42">
        <f t="shared" si="9"/>
        <v>0</v>
      </c>
      <c r="I29" s="3" t="s">
        <v>324</v>
      </c>
    </row>
    <row r="30" spans="1:26">
      <c r="A30" s="7"/>
      <c r="B30" s="8">
        <v>3.6</v>
      </c>
      <c r="C30" s="9" t="s">
        <v>52</v>
      </c>
      <c r="D30" s="10" t="e">
        <f>#REF!</f>
        <v>#REF!</v>
      </c>
      <c r="E30" s="10">
        <v>150000</v>
      </c>
      <c r="F30" s="10">
        <f>'ADMINISTRATIVNI RASHODI '!C73</f>
        <v>121803.76999999999</v>
      </c>
      <c r="G30" s="44">
        <f t="shared" si="10"/>
        <v>0.81553481459242561</v>
      </c>
      <c r="H30" s="42">
        <f t="shared" si="9"/>
        <v>0.81202513333333326</v>
      </c>
      <c r="I30" s="308"/>
    </row>
    <row r="31" spans="1:26">
      <c r="A31" s="33" t="s">
        <v>25</v>
      </c>
      <c r="B31" s="34"/>
      <c r="C31" s="35" t="s">
        <v>53</v>
      </c>
      <c r="D31" s="36" t="e">
        <f>#REF!</f>
        <v>#REF!</v>
      </c>
      <c r="E31" s="36">
        <f>SUM(E32:E34)</f>
        <v>14000</v>
      </c>
      <c r="F31" s="36">
        <f>SUM(F32:F34)</f>
        <v>11240.470000000001</v>
      </c>
      <c r="G31" s="37">
        <f>F31/$F$44</f>
        <v>2.3249887721596141E-2</v>
      </c>
      <c r="H31" s="43">
        <f t="shared" si="9"/>
        <v>0.80289071428571435</v>
      </c>
      <c r="I31" s="308"/>
    </row>
    <row r="32" spans="1:26">
      <c r="A32" s="7"/>
      <c r="B32" s="8" t="s">
        <v>54</v>
      </c>
      <c r="C32" s="9" t="s">
        <v>57</v>
      </c>
      <c r="D32" s="10" t="e">
        <f>#REF!</f>
        <v>#REF!</v>
      </c>
      <c r="E32" s="311">
        <v>2500</v>
      </c>
      <c r="F32" s="10"/>
      <c r="G32" s="11">
        <f>F32/$F$31</f>
        <v>0</v>
      </c>
      <c r="H32" s="42">
        <f t="shared" si="9"/>
        <v>0</v>
      </c>
      <c r="I32" s="323" t="s">
        <v>323</v>
      </c>
    </row>
    <row r="33" spans="1:10">
      <c r="A33" s="7"/>
      <c r="B33" s="8" t="s">
        <v>55</v>
      </c>
      <c r="C33" s="9" t="s">
        <v>58</v>
      </c>
      <c r="D33" s="10" t="e">
        <f>#REF!</f>
        <v>#REF!</v>
      </c>
      <c r="E33" s="10">
        <v>0</v>
      </c>
      <c r="F33" s="10"/>
      <c r="G33" s="11">
        <f>F33/$F$31</f>
        <v>0</v>
      </c>
      <c r="H33" s="42" t="e">
        <f t="shared" si="9"/>
        <v>#DIV/0!</v>
      </c>
      <c r="I33" s="308"/>
    </row>
    <row r="34" spans="1:10">
      <c r="A34" s="7"/>
      <c r="B34" s="8">
        <v>4.3</v>
      </c>
      <c r="C34" s="9" t="s">
        <v>59</v>
      </c>
      <c r="D34" s="10" t="e">
        <f>#REF!</f>
        <v>#REF!</v>
      </c>
      <c r="E34" s="10">
        <v>11500</v>
      </c>
      <c r="F34" s="10">
        <f>'aktivnosti detaljno'!L25</f>
        <v>11240.470000000001</v>
      </c>
      <c r="G34" s="11">
        <f>F34/$F$31</f>
        <v>1</v>
      </c>
      <c r="H34" s="42">
        <f t="shared" si="9"/>
        <v>0.9774321739130436</v>
      </c>
      <c r="I34" s="309"/>
      <c r="J34" s="321" t="s">
        <v>325</v>
      </c>
    </row>
    <row r="35" spans="1:10">
      <c r="A35" s="33" t="s">
        <v>26</v>
      </c>
      <c r="B35" s="34"/>
      <c r="C35" s="35" t="s">
        <v>60</v>
      </c>
      <c r="D35" s="36" t="e">
        <f>#REF!</f>
        <v>#REF!</v>
      </c>
      <c r="E35" s="36">
        <f t="shared" ref="E35:F35" si="11">SUM(E36:E37)</f>
        <v>100</v>
      </c>
      <c r="F35" s="36">
        <f t="shared" si="11"/>
        <v>100</v>
      </c>
      <c r="G35" s="37">
        <f>F35/$F$44</f>
        <v>2.0684088584904491E-4</v>
      </c>
      <c r="H35" s="43">
        <f t="shared" si="9"/>
        <v>1</v>
      </c>
      <c r="I35" s="308"/>
    </row>
    <row r="36" spans="1:10">
      <c r="A36" s="7"/>
      <c r="B36" s="8" t="s">
        <v>62</v>
      </c>
      <c r="C36" s="9" t="s">
        <v>64</v>
      </c>
      <c r="D36" s="10" t="e">
        <f>#REF!</f>
        <v>#REF!</v>
      </c>
      <c r="E36" s="10"/>
      <c r="F36" s="10">
        <v>0</v>
      </c>
      <c r="G36" s="11">
        <f>F36/$F$35</f>
        <v>0</v>
      </c>
      <c r="H36" s="42" t="e">
        <f t="shared" si="9"/>
        <v>#DIV/0!</v>
      </c>
      <c r="I36" s="308"/>
    </row>
    <row r="37" spans="1:10">
      <c r="A37" s="7"/>
      <c r="B37" s="8" t="s">
        <v>63</v>
      </c>
      <c r="C37" s="9" t="s">
        <v>310</v>
      </c>
      <c r="D37" s="10">
        <f>I37</f>
        <v>100</v>
      </c>
      <c r="E37" s="10">
        <v>100</v>
      </c>
      <c r="F37" s="10">
        <f>SUM(I37:V37)</f>
        <v>100</v>
      </c>
      <c r="G37" s="11">
        <f>F37/$F$35</f>
        <v>1</v>
      </c>
      <c r="H37" s="42">
        <f t="shared" si="9"/>
        <v>1</v>
      </c>
      <c r="I37" s="308">
        <v>100</v>
      </c>
    </row>
    <row r="38" spans="1:10">
      <c r="A38" s="33" t="s">
        <v>27</v>
      </c>
      <c r="B38" s="34"/>
      <c r="C38" s="35" t="s">
        <v>66</v>
      </c>
      <c r="D38" s="36" t="e">
        <f>#REF!</f>
        <v>#REF!</v>
      </c>
      <c r="E38" s="36">
        <f>SUM(E39:E41)</f>
        <v>203000</v>
      </c>
      <c r="F38" s="36">
        <f>SUM(F39:F41)</f>
        <v>173963.78</v>
      </c>
      <c r="G38" s="37">
        <f>F38/$F$44</f>
        <v>0.3598282236084836</v>
      </c>
      <c r="H38" s="43">
        <f t="shared" si="9"/>
        <v>0.85696443349753693</v>
      </c>
      <c r="I38" s="309"/>
    </row>
    <row r="39" spans="1:10">
      <c r="A39" s="7"/>
      <c r="B39" s="8" t="s">
        <v>61</v>
      </c>
      <c r="C39" s="9" t="s">
        <v>69</v>
      </c>
      <c r="D39" s="10" t="e">
        <f>#REF!</f>
        <v>#REF!</v>
      </c>
      <c r="E39" s="10">
        <v>158000</v>
      </c>
      <c r="F39" s="10">
        <f>'ADMINISTRATIVNI RASHODI '!I17</f>
        <v>146483.47</v>
      </c>
      <c r="G39" s="11">
        <f>F39/$F$38</f>
        <v>0.84203430162301607</v>
      </c>
      <c r="H39" s="42">
        <f t="shared" si="9"/>
        <v>0.92711056962025318</v>
      </c>
      <c r="I39" s="309"/>
      <c r="J39" s="3">
        <f>'ADMINISTRATIVNI RASHODI '!D5</f>
        <v>0</v>
      </c>
    </row>
    <row r="40" spans="1:10">
      <c r="A40" s="7"/>
      <c r="B40" s="8" t="s">
        <v>67</v>
      </c>
      <c r="C40" s="9" t="s">
        <v>70</v>
      </c>
      <c r="D40" s="10" t="e">
        <f>#REF!</f>
        <v>#REF!</v>
      </c>
      <c r="E40" s="10">
        <v>45000</v>
      </c>
      <c r="F40" s="10">
        <f>'ADMINISTRATIVNI RASHODI '!C42</f>
        <v>27480.309999999998</v>
      </c>
      <c r="G40" s="11">
        <f>F40/$F$38</f>
        <v>0.15796569837698399</v>
      </c>
      <c r="H40" s="42">
        <f t="shared" si="9"/>
        <v>0.61067355555555547</v>
      </c>
      <c r="I40" s="309"/>
    </row>
    <row r="41" spans="1:10">
      <c r="A41" s="7"/>
      <c r="B41" s="8" t="s">
        <v>68</v>
      </c>
      <c r="C41" s="9" t="s">
        <v>71</v>
      </c>
      <c r="D41" s="10" t="e">
        <f>#REF!</f>
        <v>#REF!</v>
      </c>
      <c r="E41" s="10">
        <v>0</v>
      </c>
      <c r="F41" s="10">
        <v>0</v>
      </c>
      <c r="G41" s="11">
        <f>F41/$F$38</f>
        <v>0</v>
      </c>
      <c r="H41" s="42" t="e">
        <f t="shared" si="9"/>
        <v>#DIV/0!</v>
      </c>
      <c r="I41" s="308"/>
    </row>
    <row r="42" spans="1:10">
      <c r="A42" s="33" t="s">
        <v>28</v>
      </c>
      <c r="B42" s="34"/>
      <c r="C42" s="35" t="s">
        <v>72</v>
      </c>
      <c r="D42" s="36" t="e">
        <f>#REF!</f>
        <v>#REF!</v>
      </c>
      <c r="E42" s="36">
        <v>0</v>
      </c>
      <c r="F42" s="36"/>
      <c r="G42" s="37">
        <f>F42/$F$44</f>
        <v>0</v>
      </c>
      <c r="H42" s="43" t="e">
        <f t="shared" si="9"/>
        <v>#DIV/0!</v>
      </c>
      <c r="I42" s="308"/>
    </row>
    <row r="43" spans="1:10" ht="25.5">
      <c r="A43" s="79" t="s">
        <v>73</v>
      </c>
      <c r="B43" s="68"/>
      <c r="C43" s="78" t="s">
        <v>74</v>
      </c>
      <c r="D43" s="80" t="e">
        <f>#REF!</f>
        <v>#REF!</v>
      </c>
      <c r="E43" s="80"/>
      <c r="F43" s="80"/>
      <c r="G43" s="70">
        <f>F43/$F$44</f>
        <v>0</v>
      </c>
      <c r="H43" s="71" t="e">
        <f t="shared" si="9"/>
        <v>#DIV/0!</v>
      </c>
      <c r="I43" s="308"/>
    </row>
    <row r="44" spans="1:10" ht="15">
      <c r="A44" s="72"/>
      <c r="B44" s="73"/>
      <c r="C44" s="74" t="s">
        <v>75</v>
      </c>
      <c r="D44" s="75" t="e">
        <f>#REF!</f>
        <v>#REF!</v>
      </c>
      <c r="E44" s="75">
        <f>E14+E18+E24+E31+E35+E38+E42+E43</f>
        <v>555777.5</v>
      </c>
      <c r="F44" s="75">
        <f>F14+F18+F24+F31+F35+F38+F42+F43</f>
        <v>483463.41000000003</v>
      </c>
      <c r="G44" s="76">
        <f>F44/$F$44</f>
        <v>1</v>
      </c>
      <c r="H44" s="77">
        <f t="shared" si="9"/>
        <v>0.86988661829599079</v>
      </c>
      <c r="I44" s="308"/>
    </row>
    <row r="46" spans="1:10">
      <c r="D46" s="5" t="s">
        <v>316</v>
      </c>
      <c r="E46" s="5">
        <f>E11-E44</f>
        <v>141071.01</v>
      </c>
    </row>
  </sheetData>
  <mergeCells count="2">
    <mergeCell ref="J5:L10"/>
    <mergeCell ref="I15:K17"/>
  </mergeCells>
  <pageMargins left="0.7" right="0.7" top="0.75" bottom="0.75" header="0.3" footer="0.3"/>
  <pageSetup paperSize="9" scale="81" orientation="landscape" verticalDpi="0" r:id="rId1"/>
  <headerFooter>
    <oddHeader>&amp;LIzvješće o izvršenju programa rada</oddHeader>
  </headerFooter>
  <rowBreaks count="1" manualBreakCount="1">
    <brk id="37" max="7" man="1"/>
  </rowBreaks>
  <colBreaks count="1" manualBreakCount="1">
    <brk id="10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N72"/>
  <sheetViews>
    <sheetView workbookViewId="0">
      <selection activeCell="K10" sqref="K10"/>
    </sheetView>
  </sheetViews>
  <sheetFormatPr defaultRowHeight="15"/>
  <cols>
    <col min="12" max="12" width="10.140625" customWidth="1"/>
    <col min="13" max="13" width="18.7109375" customWidth="1"/>
    <col min="14" max="14" width="22.28515625" customWidth="1"/>
  </cols>
  <sheetData>
    <row r="1" spans="1:14">
      <c r="A1" s="86" t="s">
        <v>79</v>
      </c>
      <c r="B1" s="86" t="s">
        <v>80</v>
      </c>
      <c r="C1" s="86" t="s">
        <v>81</v>
      </c>
      <c r="D1" s="86" t="s">
        <v>82</v>
      </c>
      <c r="E1" s="86" t="s">
        <v>83</v>
      </c>
      <c r="F1" s="86" t="s">
        <v>84</v>
      </c>
      <c r="G1" s="86" t="s">
        <v>85</v>
      </c>
      <c r="H1" s="86" t="s">
        <v>86</v>
      </c>
      <c r="I1" s="86" t="s">
        <v>87</v>
      </c>
      <c r="J1" s="86" t="s">
        <v>88</v>
      </c>
      <c r="K1" s="86" t="s">
        <v>89</v>
      </c>
      <c r="L1" s="88" t="s">
        <v>90</v>
      </c>
      <c r="M1" s="87" t="s">
        <v>229</v>
      </c>
      <c r="N1" s="87" t="s">
        <v>233</v>
      </c>
    </row>
    <row r="2" spans="1:14">
      <c r="A2" s="89">
        <f>SUM(A3:A70)</f>
        <v>2509.21</v>
      </c>
      <c r="B2" s="89">
        <f t="shared" ref="B2:L2" si="0">SUM(B3:B70)</f>
        <v>785.81999999999994</v>
      </c>
      <c r="C2" s="89">
        <f t="shared" si="0"/>
        <v>1216.2300000000002</v>
      </c>
      <c r="D2" s="89">
        <f t="shared" si="0"/>
        <v>1189.1000000000001</v>
      </c>
      <c r="E2" s="89">
        <f t="shared" si="0"/>
        <v>1406.9599999999998</v>
      </c>
      <c r="F2" s="89">
        <f t="shared" si="0"/>
        <v>5379.6</v>
      </c>
      <c r="G2" s="89">
        <f t="shared" si="0"/>
        <v>41232.890000000014</v>
      </c>
      <c r="H2" s="89">
        <f t="shared" si="0"/>
        <v>76190.510000000009</v>
      </c>
      <c r="I2" s="89">
        <f t="shared" si="0"/>
        <v>50021.990000000005</v>
      </c>
      <c r="J2" s="89">
        <f t="shared" si="0"/>
        <v>39034.26999999999</v>
      </c>
      <c r="K2" s="89">
        <f t="shared" si="0"/>
        <v>1719.6299999999999</v>
      </c>
      <c r="L2" s="89">
        <f t="shared" si="0"/>
        <v>0</v>
      </c>
      <c r="M2" s="89">
        <f>SUM(M3:M8)</f>
        <v>0</v>
      </c>
      <c r="N2" s="89">
        <f>SUM(A2:M2)</f>
        <v>220686.21000000002</v>
      </c>
    </row>
    <row r="3" spans="1:14">
      <c r="A3" s="86">
        <v>2221.58</v>
      </c>
      <c r="B3" s="86">
        <v>99.14</v>
      </c>
      <c r="C3" s="86">
        <v>113.18</v>
      </c>
      <c r="D3" s="86">
        <v>199.54</v>
      </c>
      <c r="E3" s="86">
        <v>289.29000000000002</v>
      </c>
      <c r="F3" s="86">
        <v>344.6</v>
      </c>
      <c r="G3" s="86">
        <v>3442.98</v>
      </c>
      <c r="H3" s="86">
        <v>1396.99</v>
      </c>
      <c r="I3" s="86">
        <v>9709.3700000000008</v>
      </c>
      <c r="J3" s="86">
        <v>1017.51</v>
      </c>
      <c r="K3" s="86">
        <v>297.81</v>
      </c>
      <c r="L3" s="86"/>
      <c r="M3" s="86"/>
    </row>
    <row r="4" spans="1:14">
      <c r="A4" s="86">
        <v>51.06</v>
      </c>
      <c r="B4" s="86">
        <v>248.04</v>
      </c>
      <c r="C4" s="86">
        <v>900.71</v>
      </c>
      <c r="D4" s="86">
        <v>595.6</v>
      </c>
      <c r="E4" s="86">
        <v>51.06</v>
      </c>
      <c r="F4" s="86">
        <v>123.38</v>
      </c>
      <c r="G4" s="86">
        <v>241.11</v>
      </c>
      <c r="H4" s="86">
        <v>15070.56</v>
      </c>
      <c r="I4" s="86">
        <v>4097.3</v>
      </c>
      <c r="J4" s="86">
        <v>9432.5400000000009</v>
      </c>
      <c r="K4" s="86">
        <v>74.47</v>
      </c>
      <c r="L4" s="86"/>
      <c r="M4" s="86"/>
      <c r="N4" t="s">
        <v>230</v>
      </c>
    </row>
    <row r="5" spans="1:14">
      <c r="A5" s="86">
        <v>99.57</v>
      </c>
      <c r="B5" s="86">
        <v>190.6</v>
      </c>
      <c r="C5" s="86">
        <v>56.4</v>
      </c>
      <c r="D5" s="86">
        <v>76.59</v>
      </c>
      <c r="E5" s="86">
        <v>510.51</v>
      </c>
      <c r="F5" s="86">
        <v>178.69</v>
      </c>
      <c r="G5" s="86">
        <v>1114.82</v>
      </c>
      <c r="H5" s="86">
        <v>2056.9499999999998</v>
      </c>
      <c r="I5" s="86">
        <v>2101.61</v>
      </c>
      <c r="J5" s="86">
        <v>1530.13</v>
      </c>
      <c r="K5" s="86">
        <v>469.48</v>
      </c>
      <c r="L5" s="86"/>
      <c r="M5" s="86"/>
      <c r="N5" t="s">
        <v>231</v>
      </c>
    </row>
    <row r="6" spans="1:14">
      <c r="A6" s="86">
        <v>137</v>
      </c>
      <c r="B6" s="86">
        <v>248.04</v>
      </c>
      <c r="C6" s="86">
        <v>145.94</v>
      </c>
      <c r="D6" s="86">
        <v>157.41</v>
      </c>
      <c r="E6" s="86">
        <v>21.28</v>
      </c>
      <c r="F6" s="86">
        <v>1070.3900000000001</v>
      </c>
      <c r="G6" s="86">
        <v>74.47</v>
      </c>
      <c r="H6" s="86">
        <v>899.1</v>
      </c>
      <c r="I6" s="86">
        <v>833.84</v>
      </c>
      <c r="J6" s="86">
        <v>3242.48</v>
      </c>
      <c r="K6" s="86">
        <v>297.81</v>
      </c>
      <c r="L6" s="86"/>
      <c r="M6" s="86"/>
    </row>
    <row r="7" spans="1:14">
      <c r="A7" s="86"/>
      <c r="B7" s="86"/>
      <c r="C7" s="86"/>
      <c r="D7" s="86">
        <v>159.96</v>
      </c>
      <c r="E7" s="86">
        <v>208.47</v>
      </c>
      <c r="F7" s="86">
        <v>246.76</v>
      </c>
      <c r="G7" s="86">
        <v>1391.15</v>
      </c>
      <c r="H7" s="86">
        <v>2011.3</v>
      </c>
      <c r="I7" s="86">
        <v>99.44</v>
      </c>
      <c r="J7" s="86">
        <v>1430.16</v>
      </c>
      <c r="K7" s="86">
        <v>125.09</v>
      </c>
      <c r="L7" s="86"/>
      <c r="M7" s="86"/>
    </row>
    <row r="8" spans="1:14">
      <c r="A8" s="86"/>
      <c r="B8" s="86"/>
      <c r="C8" s="86"/>
      <c r="D8" s="86"/>
      <c r="E8" s="86">
        <v>25.54</v>
      </c>
      <c r="F8" s="86">
        <v>1405.62</v>
      </c>
      <c r="G8" s="86">
        <v>1480.48</v>
      </c>
      <c r="H8" s="86">
        <v>1248.6400000000001</v>
      </c>
      <c r="I8" s="86">
        <v>1759.95</v>
      </c>
      <c r="J8" s="86">
        <v>808.32</v>
      </c>
      <c r="K8" s="86">
        <v>297.81</v>
      </c>
      <c r="L8" s="86"/>
      <c r="M8" s="86"/>
    </row>
    <row r="9" spans="1:14">
      <c r="A9" s="86"/>
      <c r="B9" s="86"/>
      <c r="C9" s="86"/>
      <c r="D9" s="86"/>
      <c r="E9" s="86">
        <v>102.11</v>
      </c>
      <c r="F9" s="86">
        <v>42.55</v>
      </c>
      <c r="G9" s="86">
        <v>68.069999999999993</v>
      </c>
      <c r="H9" s="86">
        <v>2202.0100000000002</v>
      </c>
      <c r="I9" s="86">
        <v>1960.53</v>
      </c>
      <c r="J9" s="86">
        <v>1434.01</v>
      </c>
      <c r="K9" s="86">
        <v>148.91</v>
      </c>
      <c r="L9" s="86"/>
    </row>
    <row r="10" spans="1:14">
      <c r="A10" s="86"/>
      <c r="B10" s="86"/>
      <c r="C10" s="86"/>
      <c r="D10" s="86"/>
      <c r="E10" s="86">
        <v>198.7</v>
      </c>
      <c r="F10" s="86">
        <v>31.81</v>
      </c>
      <c r="G10" s="86">
        <v>242.5</v>
      </c>
      <c r="H10" s="86">
        <v>2730.62</v>
      </c>
      <c r="I10" s="86">
        <v>1816.06</v>
      </c>
      <c r="J10" s="86">
        <v>8.52</v>
      </c>
      <c r="K10" s="86">
        <v>8.25</v>
      </c>
      <c r="L10" s="86"/>
    </row>
    <row r="11" spans="1:14">
      <c r="A11" s="86"/>
      <c r="B11" s="86"/>
      <c r="C11" s="86"/>
      <c r="D11" s="86"/>
      <c r="E11" s="86"/>
      <c r="F11" s="86">
        <v>85.09</v>
      </c>
      <c r="G11" s="86">
        <v>226.34</v>
      </c>
      <c r="H11" s="86">
        <v>2054.13</v>
      </c>
      <c r="I11" s="86">
        <v>833.88</v>
      </c>
      <c r="J11" s="86">
        <v>297.81</v>
      </c>
      <c r="K11" s="86"/>
      <c r="L11" s="86"/>
    </row>
    <row r="12" spans="1:14">
      <c r="A12" s="86"/>
      <c r="B12" s="86"/>
      <c r="C12" s="86"/>
      <c r="D12" s="86"/>
      <c r="E12" s="86"/>
      <c r="F12" s="86">
        <v>146.79</v>
      </c>
      <c r="G12" s="86">
        <v>1096.49</v>
      </c>
      <c r="H12" s="86">
        <v>180.83</v>
      </c>
      <c r="I12" s="86">
        <v>1919.4</v>
      </c>
      <c r="J12" s="86">
        <v>99.3</v>
      </c>
      <c r="K12" s="86"/>
      <c r="L12" s="86"/>
    </row>
    <row r="13" spans="1:14">
      <c r="A13" s="86"/>
      <c r="B13" s="86"/>
      <c r="C13" s="86"/>
      <c r="D13" s="86"/>
      <c r="E13" s="86"/>
      <c r="F13" s="86">
        <v>234</v>
      </c>
      <c r="G13" s="86">
        <v>559.46</v>
      </c>
      <c r="H13" s="86">
        <v>372.27</v>
      </c>
      <c r="I13" s="86">
        <v>626.03</v>
      </c>
      <c r="J13" s="86">
        <v>2174.2199999999998</v>
      </c>
      <c r="K13" s="86"/>
      <c r="L13" s="86"/>
    </row>
    <row r="14" spans="1:14">
      <c r="A14" s="86"/>
      <c r="B14" s="86"/>
      <c r="C14" s="86"/>
      <c r="D14" s="86"/>
      <c r="E14" s="86"/>
      <c r="F14" s="86">
        <v>51.06</v>
      </c>
      <c r="G14" s="86">
        <v>225.48</v>
      </c>
      <c r="H14" s="86">
        <v>1025.28</v>
      </c>
      <c r="I14" s="86">
        <v>2185.29</v>
      </c>
      <c r="J14" s="86">
        <v>868.6</v>
      </c>
      <c r="K14" s="86"/>
      <c r="L14" s="86"/>
    </row>
    <row r="15" spans="1:14">
      <c r="A15" s="86"/>
      <c r="B15" s="86"/>
      <c r="C15" s="86"/>
      <c r="D15" s="86"/>
      <c r="E15" s="86"/>
      <c r="F15" s="86">
        <v>123.38</v>
      </c>
      <c r="G15" s="86">
        <v>1138.04</v>
      </c>
      <c r="H15" s="86">
        <v>944.45</v>
      </c>
      <c r="I15" s="86">
        <v>893.95</v>
      </c>
      <c r="J15" s="86">
        <v>4218.83</v>
      </c>
      <c r="K15" s="86"/>
      <c r="L15" s="86"/>
    </row>
    <row r="16" spans="1:14">
      <c r="A16" s="86"/>
      <c r="B16" s="86"/>
      <c r="C16" s="86"/>
      <c r="D16" s="86"/>
      <c r="E16" s="86"/>
      <c r="F16" s="86">
        <v>157.41</v>
      </c>
      <c r="G16" s="86">
        <v>385.75</v>
      </c>
      <c r="H16" s="86">
        <v>1123.3</v>
      </c>
      <c r="I16" s="86">
        <v>262.22000000000003</v>
      </c>
      <c r="J16" s="86">
        <v>3.84</v>
      </c>
      <c r="K16" s="86"/>
      <c r="L16" s="86"/>
    </row>
    <row r="17" spans="1:12">
      <c r="A17" s="86"/>
      <c r="B17" s="86"/>
      <c r="C17" s="86"/>
      <c r="D17" s="86"/>
      <c r="E17" s="86"/>
      <c r="F17" s="86">
        <v>297.81</v>
      </c>
      <c r="G17" s="86">
        <v>350.29</v>
      </c>
      <c r="H17" s="86">
        <v>2410.77</v>
      </c>
      <c r="I17" s="86">
        <v>148.91</v>
      </c>
      <c r="J17" s="86">
        <v>850.85</v>
      </c>
      <c r="K17" s="86"/>
      <c r="L17" s="86"/>
    </row>
    <row r="18" spans="1:12">
      <c r="A18" s="86"/>
      <c r="B18" s="86"/>
      <c r="C18" s="86"/>
      <c r="D18" s="86"/>
      <c r="E18" s="86"/>
      <c r="F18" s="86">
        <v>102.11</v>
      </c>
      <c r="G18" s="86">
        <v>747.35</v>
      </c>
      <c r="H18" s="86">
        <v>423.32</v>
      </c>
      <c r="I18" s="86">
        <v>1571.27</v>
      </c>
      <c r="J18" s="86">
        <v>1077.06</v>
      </c>
      <c r="K18" s="86"/>
      <c r="L18" s="86"/>
    </row>
    <row r="19" spans="1:12">
      <c r="A19" s="86"/>
      <c r="B19" s="86"/>
      <c r="C19" s="86"/>
      <c r="D19" s="86"/>
      <c r="E19" s="86"/>
      <c r="F19" s="86">
        <v>268.02999999999997</v>
      </c>
      <c r="G19" s="86">
        <v>99.29</v>
      </c>
      <c r="H19" s="86">
        <v>297.81</v>
      </c>
      <c r="I19" s="86">
        <v>1038.78</v>
      </c>
      <c r="J19" s="86">
        <v>492.11</v>
      </c>
      <c r="K19" s="86"/>
      <c r="L19" s="86"/>
    </row>
    <row r="20" spans="1:12">
      <c r="A20" s="86"/>
      <c r="B20" s="86"/>
      <c r="C20" s="86"/>
      <c r="D20" s="86"/>
      <c r="E20" s="86"/>
      <c r="F20" s="86">
        <v>408.41</v>
      </c>
      <c r="G20" s="86">
        <v>1013.8</v>
      </c>
      <c r="H20" s="86">
        <v>2394.89</v>
      </c>
      <c r="I20" s="86">
        <v>3860.62</v>
      </c>
      <c r="J20" s="86">
        <v>1102.72</v>
      </c>
      <c r="K20" s="86"/>
      <c r="L20" s="86"/>
    </row>
    <row r="21" spans="1:12">
      <c r="A21" s="86"/>
      <c r="B21" s="86"/>
      <c r="C21" s="86"/>
      <c r="D21" s="86"/>
      <c r="E21" s="86"/>
      <c r="F21" s="86">
        <v>61.71</v>
      </c>
      <c r="G21" s="86">
        <v>1016.37</v>
      </c>
      <c r="H21" s="86">
        <v>1389.75</v>
      </c>
      <c r="I21" s="86">
        <v>595.6</v>
      </c>
      <c r="J21" s="86">
        <v>251.01</v>
      </c>
      <c r="K21" s="86"/>
      <c r="L21" s="86"/>
    </row>
    <row r="22" spans="1:12">
      <c r="A22" s="86"/>
      <c r="B22" s="86"/>
      <c r="C22" s="86"/>
      <c r="D22" s="86"/>
      <c r="E22" s="86"/>
      <c r="F22" s="86"/>
      <c r="G22" s="86">
        <v>1754.89</v>
      </c>
      <c r="H22" s="86">
        <v>12923.73</v>
      </c>
      <c r="I22" s="86">
        <v>1547.72</v>
      </c>
      <c r="J22" s="86">
        <v>4439.33</v>
      </c>
      <c r="K22" s="86"/>
      <c r="L22" s="86"/>
    </row>
    <row r="23" spans="1:12">
      <c r="A23" s="86"/>
      <c r="B23" s="86"/>
      <c r="C23" s="86"/>
      <c r="D23" s="86"/>
      <c r="E23" s="86"/>
      <c r="F23" s="86"/>
      <c r="G23" s="150">
        <v>234</v>
      </c>
      <c r="H23" s="86">
        <v>269.45999999999998</v>
      </c>
      <c r="I23" s="86">
        <v>431.13</v>
      </c>
      <c r="J23" s="86">
        <v>372.27</v>
      </c>
      <c r="K23" s="86"/>
      <c r="L23" s="86"/>
    </row>
    <row r="24" spans="1:12">
      <c r="A24" s="86"/>
      <c r="B24" s="86"/>
      <c r="C24" s="86"/>
      <c r="D24" s="86"/>
      <c r="E24" s="86"/>
      <c r="F24" s="86"/>
      <c r="G24" s="150">
        <v>5730.07</v>
      </c>
      <c r="H24" s="86">
        <v>817.56</v>
      </c>
      <c r="I24" s="86">
        <v>680.68</v>
      </c>
      <c r="J24" s="86">
        <v>1240.8399999999999</v>
      </c>
      <c r="K24" s="86"/>
      <c r="L24" s="86"/>
    </row>
    <row r="25" spans="1:12">
      <c r="A25" s="86"/>
      <c r="B25" s="86"/>
      <c r="C25" s="86"/>
      <c r="D25" s="86"/>
      <c r="E25" s="86"/>
      <c r="F25" s="86"/>
      <c r="G25" s="150">
        <v>327.58</v>
      </c>
      <c r="H25" s="86">
        <v>399.91</v>
      </c>
      <c r="I25" s="86">
        <v>560.89</v>
      </c>
      <c r="J25" s="86">
        <v>268.02999999999997</v>
      </c>
      <c r="K25" s="86"/>
      <c r="L25" s="86"/>
    </row>
    <row r="26" spans="1:12">
      <c r="A26" s="86"/>
      <c r="B26" s="86"/>
      <c r="C26" s="86"/>
      <c r="D26" s="86"/>
      <c r="E26" s="86"/>
      <c r="F26" s="86"/>
      <c r="G26" s="150">
        <v>1754.85</v>
      </c>
      <c r="H26" s="86">
        <v>421.9</v>
      </c>
      <c r="I26" s="86">
        <v>686.87</v>
      </c>
      <c r="J26" s="86">
        <v>38.299999999999997</v>
      </c>
      <c r="K26" s="86"/>
      <c r="L26" s="86"/>
    </row>
    <row r="27" spans="1:12">
      <c r="A27" s="86"/>
      <c r="B27" s="86"/>
      <c r="C27" s="86"/>
      <c r="D27" s="86"/>
      <c r="E27" s="86"/>
      <c r="F27" s="86"/>
      <c r="G27" s="150">
        <v>599.86</v>
      </c>
      <c r="H27" s="86">
        <v>1695.24</v>
      </c>
      <c r="I27" s="86">
        <v>287.89</v>
      </c>
      <c r="J27" s="86">
        <v>59.57</v>
      </c>
      <c r="K27" s="86"/>
      <c r="L27" s="86"/>
    </row>
    <row r="28" spans="1:12">
      <c r="A28" s="86"/>
      <c r="B28" s="86"/>
      <c r="C28" s="86"/>
      <c r="D28" s="86"/>
      <c r="E28" s="86"/>
      <c r="F28" s="86"/>
      <c r="G28" s="150">
        <v>297.81</v>
      </c>
      <c r="H28" s="86">
        <v>1213.9100000000001</v>
      </c>
      <c r="I28" s="86">
        <v>397.09</v>
      </c>
      <c r="J28" s="86">
        <v>121.11</v>
      </c>
      <c r="K28" s="86"/>
      <c r="L28" s="86"/>
    </row>
    <row r="29" spans="1:12">
      <c r="A29" s="86"/>
      <c r="B29" s="86"/>
      <c r="C29" s="86"/>
      <c r="D29" s="86"/>
      <c r="E29" s="86"/>
      <c r="F29" s="86"/>
      <c r="G29" s="150">
        <v>421.91</v>
      </c>
      <c r="H29" s="86">
        <v>300.66000000000003</v>
      </c>
      <c r="I29" s="86">
        <v>719.72</v>
      </c>
      <c r="J29" s="86">
        <v>1276.28</v>
      </c>
      <c r="K29" s="86"/>
      <c r="L29" s="86"/>
    </row>
    <row r="30" spans="1:12">
      <c r="A30" s="86"/>
      <c r="B30" s="86"/>
      <c r="C30" s="86"/>
      <c r="D30" s="86"/>
      <c r="E30" s="86"/>
      <c r="F30" s="86"/>
      <c r="G30" s="150">
        <v>198.56</v>
      </c>
      <c r="H30" s="86">
        <v>1262.83</v>
      </c>
      <c r="I30" s="86">
        <v>300.51</v>
      </c>
      <c r="J30" s="86">
        <v>878.52</v>
      </c>
      <c r="K30" s="86"/>
      <c r="L30" s="86"/>
    </row>
    <row r="31" spans="1:12">
      <c r="A31" s="86"/>
      <c r="B31" s="86"/>
      <c r="C31" s="86"/>
      <c r="D31" s="86"/>
      <c r="E31" s="86"/>
      <c r="F31" s="86"/>
      <c r="G31" s="150">
        <v>1171.08</v>
      </c>
      <c r="H31" s="86">
        <v>1267.78</v>
      </c>
      <c r="I31" s="86">
        <v>782.11</v>
      </c>
      <c r="J31" s="86"/>
      <c r="K31" s="86"/>
      <c r="L31" s="86"/>
    </row>
    <row r="32" spans="1:12">
      <c r="A32" s="86"/>
      <c r="B32" s="86"/>
      <c r="C32" s="86"/>
      <c r="D32" s="86"/>
      <c r="E32" s="86"/>
      <c r="F32" s="86"/>
      <c r="G32" s="150">
        <v>2137.08</v>
      </c>
      <c r="H32" s="86">
        <v>708.35</v>
      </c>
      <c r="I32" s="150">
        <v>2013</v>
      </c>
      <c r="J32" s="86"/>
      <c r="K32" s="86"/>
      <c r="L32" s="86"/>
    </row>
    <row r="33" spans="1:12">
      <c r="A33" s="86"/>
      <c r="B33" s="86"/>
      <c r="C33" s="86"/>
      <c r="D33" s="86"/>
      <c r="E33" s="86"/>
      <c r="F33" s="86"/>
      <c r="G33" s="150">
        <v>500.75</v>
      </c>
      <c r="H33" s="86">
        <v>1423.49</v>
      </c>
      <c r="I33" s="150">
        <v>63.83</v>
      </c>
      <c r="J33" s="86"/>
      <c r="K33" s="86"/>
      <c r="L33" s="86"/>
    </row>
    <row r="34" spans="1:12">
      <c r="A34" s="86"/>
      <c r="B34" s="86"/>
      <c r="C34" s="86"/>
      <c r="D34" s="86"/>
      <c r="E34" s="86"/>
      <c r="F34" s="86"/>
      <c r="G34" s="150">
        <v>390.71</v>
      </c>
      <c r="H34" s="86">
        <v>3893.66</v>
      </c>
      <c r="I34" s="150">
        <v>149.77000000000001</v>
      </c>
      <c r="J34" s="86"/>
      <c r="K34" s="86"/>
      <c r="L34" s="86"/>
    </row>
    <row r="35" spans="1:12">
      <c r="A35" s="86"/>
      <c r="B35" s="86"/>
      <c r="C35" s="86"/>
      <c r="D35" s="86"/>
      <c r="E35" s="86"/>
      <c r="F35" s="86"/>
      <c r="G35" s="150">
        <v>1049.4100000000001</v>
      </c>
      <c r="H35" s="86">
        <v>528.97</v>
      </c>
      <c r="I35" s="150">
        <v>595.6</v>
      </c>
      <c r="J35" s="86"/>
      <c r="K35" s="86"/>
      <c r="L35" s="86"/>
    </row>
    <row r="36" spans="1:12">
      <c r="A36" s="86"/>
      <c r="B36" s="86"/>
      <c r="C36" s="86"/>
      <c r="D36" s="86"/>
      <c r="E36" s="86"/>
      <c r="F36" s="86"/>
      <c r="G36" s="150">
        <v>1696.06</v>
      </c>
      <c r="H36" s="86">
        <v>509.11</v>
      </c>
      <c r="I36" s="150">
        <v>1042.3</v>
      </c>
      <c r="J36" s="86"/>
      <c r="K36" s="86"/>
      <c r="L36" s="86"/>
    </row>
    <row r="37" spans="1:12">
      <c r="A37" s="86"/>
      <c r="B37" s="86"/>
      <c r="C37" s="86"/>
      <c r="D37" s="86"/>
      <c r="E37" s="86"/>
      <c r="F37" s="86"/>
      <c r="G37" s="150">
        <v>271.87</v>
      </c>
      <c r="H37" s="86">
        <v>459.46</v>
      </c>
      <c r="I37" s="150">
        <v>1537.93</v>
      </c>
      <c r="J37" s="86"/>
      <c r="K37" s="86"/>
      <c r="L37" s="86"/>
    </row>
    <row r="38" spans="1:12">
      <c r="A38" s="86"/>
      <c r="B38" s="86"/>
      <c r="C38" s="86"/>
      <c r="D38" s="86"/>
      <c r="E38" s="86"/>
      <c r="F38" s="86"/>
      <c r="G38" s="150">
        <v>2134.2600000000002</v>
      </c>
      <c r="H38" s="86">
        <v>1003.32</v>
      </c>
      <c r="I38" s="150">
        <v>496.35</v>
      </c>
      <c r="J38" s="86"/>
      <c r="K38" s="86"/>
      <c r="L38" s="86"/>
    </row>
    <row r="39" spans="1:12">
      <c r="A39" s="86"/>
      <c r="B39" s="86"/>
      <c r="C39" s="86"/>
      <c r="D39" s="86"/>
      <c r="E39" s="86"/>
      <c r="F39" s="86"/>
      <c r="G39" s="150">
        <v>1229.49</v>
      </c>
      <c r="H39" s="86">
        <v>1172.6500000000001</v>
      </c>
      <c r="I39" s="150">
        <v>1414.55</v>
      </c>
      <c r="J39" s="86"/>
      <c r="K39" s="86"/>
      <c r="L39" s="86"/>
    </row>
    <row r="40" spans="1:12">
      <c r="A40" s="86"/>
      <c r="B40" s="86"/>
      <c r="C40" s="86"/>
      <c r="D40" s="86"/>
      <c r="E40" s="86"/>
      <c r="F40" s="86"/>
      <c r="G40" s="86">
        <v>148.91</v>
      </c>
      <c r="H40" s="86">
        <v>124.12</v>
      </c>
      <c r="I40" s="150"/>
      <c r="J40" s="86"/>
      <c r="K40" s="86"/>
      <c r="L40" s="86"/>
    </row>
    <row r="41" spans="1:12">
      <c r="A41" s="86"/>
      <c r="B41" s="86"/>
      <c r="C41" s="86"/>
      <c r="D41" s="86"/>
      <c r="E41" s="86"/>
      <c r="F41" s="86"/>
      <c r="G41" s="86">
        <v>1084.8499999999999</v>
      </c>
      <c r="H41" s="86">
        <v>3026.77</v>
      </c>
      <c r="I41" s="150"/>
      <c r="J41" s="86"/>
      <c r="K41" s="86"/>
      <c r="L41" s="86"/>
    </row>
    <row r="42" spans="1:12">
      <c r="A42" s="86"/>
      <c r="B42" s="86"/>
      <c r="C42" s="86"/>
      <c r="D42" s="86"/>
      <c r="E42" s="86"/>
      <c r="F42" s="86"/>
      <c r="G42" s="86">
        <v>2205.42</v>
      </c>
      <c r="H42" s="86">
        <v>1073.94</v>
      </c>
      <c r="I42" s="150"/>
      <c r="J42" s="86"/>
      <c r="K42" s="86"/>
      <c r="L42" s="86"/>
    </row>
    <row r="43" spans="1:12">
      <c r="A43" s="86"/>
      <c r="B43" s="86"/>
      <c r="C43" s="86"/>
      <c r="D43" s="86"/>
      <c r="E43" s="86"/>
      <c r="F43" s="86"/>
      <c r="G43" s="86">
        <v>148.91</v>
      </c>
      <c r="H43" s="86">
        <v>918.25</v>
      </c>
      <c r="I43" s="150"/>
      <c r="J43" s="86"/>
      <c r="K43" s="86"/>
      <c r="L43" s="86"/>
    </row>
    <row r="44" spans="1:12">
      <c r="A44" s="86"/>
      <c r="B44" s="86"/>
      <c r="C44" s="86"/>
      <c r="D44" s="86"/>
      <c r="E44" s="86"/>
      <c r="F44" s="86"/>
      <c r="G44" s="86">
        <v>830.32</v>
      </c>
      <c r="H44" s="86">
        <v>273.01</v>
      </c>
      <c r="I44" s="150"/>
      <c r="J44" s="86"/>
      <c r="K44" s="86"/>
      <c r="L44" s="86"/>
    </row>
    <row r="45" spans="1:12">
      <c r="A45" s="86"/>
      <c r="B45" s="86"/>
      <c r="C45" s="86"/>
      <c r="D45" s="86"/>
      <c r="E45" s="86"/>
      <c r="F45" s="86"/>
      <c r="G45" s="86"/>
      <c r="H45" s="86">
        <v>269.45999999999998</v>
      </c>
      <c r="I45" s="150"/>
      <c r="J45" s="86"/>
      <c r="K45" s="86"/>
      <c r="L45" s="86"/>
    </row>
    <row r="46" spans="1:12">
      <c r="A46" s="86"/>
      <c r="B46" s="86"/>
      <c r="C46" s="86"/>
      <c r="D46" s="86"/>
      <c r="E46" s="86"/>
      <c r="F46" s="86"/>
      <c r="G46" s="86"/>
      <c r="H46" s="86"/>
      <c r="I46" s="150"/>
      <c r="J46" s="86"/>
      <c r="K46" s="86"/>
      <c r="L46" s="86"/>
    </row>
    <row r="47" spans="1:12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</row>
    <row r="48" spans="1:12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</row>
    <row r="49" spans="1:12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</row>
    <row r="50" spans="1:12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</row>
    <row r="51" spans="1:12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</row>
    <row r="52" spans="1:12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</row>
    <row r="53" spans="1:12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</row>
    <row r="54" spans="1:12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</row>
    <row r="55" spans="1:12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</row>
    <row r="56" spans="1:12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</row>
    <row r="57" spans="1:12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</row>
    <row r="58" spans="1:12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</row>
    <row r="59" spans="1:12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</row>
    <row r="60" spans="1:12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</row>
    <row r="61" spans="1:12">
      <c r="A61" s="8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</row>
    <row r="62" spans="1:12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</row>
    <row r="63" spans="1:12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</row>
    <row r="64" spans="1:12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</row>
    <row r="65" spans="1:12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</row>
    <row r="66" spans="1:12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</row>
    <row r="67" spans="1:12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</row>
    <row r="68" spans="1:12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</row>
    <row r="69" spans="1:12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</row>
    <row r="70" spans="1:12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</row>
    <row r="72" spans="1:12">
      <c r="I72" s="89" t="s">
        <v>232</v>
      </c>
      <c r="J72" s="89">
        <f>SUM(A2:L2)</f>
        <v>220686.21000000002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4"/>
  <sheetViews>
    <sheetView topLeftCell="C1" workbookViewId="0">
      <selection activeCell="R11" sqref="R11"/>
    </sheetView>
  </sheetViews>
  <sheetFormatPr defaultRowHeight="15"/>
  <cols>
    <col min="12" max="12" width="14.85546875" customWidth="1"/>
    <col min="13" max="13" width="18.85546875" customWidth="1"/>
  </cols>
  <sheetData>
    <row r="1" spans="1:13">
      <c r="A1" s="86" t="s">
        <v>79</v>
      </c>
      <c r="B1" s="86" t="s">
        <v>80</v>
      </c>
      <c r="C1" s="86" t="s">
        <v>81</v>
      </c>
      <c r="D1" s="86" t="s">
        <v>82</v>
      </c>
      <c r="E1" s="86" t="s">
        <v>83</v>
      </c>
      <c r="F1" s="86" t="s">
        <v>84</v>
      </c>
      <c r="G1" s="86" t="s">
        <v>85</v>
      </c>
      <c r="H1" s="86" t="s">
        <v>86</v>
      </c>
      <c r="I1" s="86" t="s">
        <v>87</v>
      </c>
      <c r="J1" s="86" t="s">
        <v>88</v>
      </c>
      <c r="K1" s="86" t="s">
        <v>89</v>
      </c>
      <c r="L1" s="88" t="s">
        <v>90</v>
      </c>
      <c r="M1" s="87" t="s">
        <v>92</v>
      </c>
    </row>
    <row r="2" spans="1:13">
      <c r="A2" s="89">
        <f t="shared" ref="A2:L2" si="0">SUM(A3:A84)</f>
        <v>10374.469999999999</v>
      </c>
      <c r="B2" s="89">
        <f t="shared" si="0"/>
        <v>3678.32</v>
      </c>
      <c r="C2" s="89">
        <f t="shared" si="0"/>
        <v>3698.0999999999995</v>
      </c>
      <c r="D2" s="89">
        <f t="shared" si="0"/>
        <v>4927.3599999999988</v>
      </c>
      <c r="E2" s="89">
        <f t="shared" si="0"/>
        <v>9657.98</v>
      </c>
      <c r="F2" s="89">
        <f t="shared" si="0"/>
        <v>1589.9700000000003</v>
      </c>
      <c r="G2" s="89">
        <f t="shared" si="0"/>
        <v>4514.72</v>
      </c>
      <c r="H2" s="89">
        <f t="shared" si="0"/>
        <v>6399.63</v>
      </c>
      <c r="I2" s="89">
        <f t="shared" si="0"/>
        <v>4110.88</v>
      </c>
      <c r="J2" s="89">
        <f t="shared" si="0"/>
        <v>8674.1800000000021</v>
      </c>
      <c r="K2" s="89">
        <f t="shared" si="0"/>
        <v>908.32999999999993</v>
      </c>
      <c r="L2" s="89">
        <f t="shared" si="0"/>
        <v>0</v>
      </c>
      <c r="M2" s="89">
        <f>SUM(A2:L2)</f>
        <v>58533.939999999995</v>
      </c>
    </row>
    <row r="3" spans="1:13">
      <c r="A3" s="86">
        <v>5602.18</v>
      </c>
      <c r="B3" s="86">
        <v>10.51</v>
      </c>
      <c r="C3" s="86">
        <v>844.61</v>
      </c>
      <c r="D3" s="86">
        <v>223.49</v>
      </c>
      <c r="E3" s="86">
        <v>822.08</v>
      </c>
      <c r="F3" s="86">
        <v>10.51</v>
      </c>
      <c r="G3" s="86">
        <v>54.35</v>
      </c>
      <c r="H3" s="86">
        <v>286.05</v>
      </c>
      <c r="I3" s="86">
        <v>684.08</v>
      </c>
      <c r="J3" s="86">
        <v>1364.24</v>
      </c>
      <c r="K3" s="86">
        <v>272.72000000000003</v>
      </c>
      <c r="L3" s="86"/>
      <c r="M3" s="86"/>
    </row>
    <row r="4" spans="1:13">
      <c r="A4" s="86">
        <v>67.08</v>
      </c>
      <c r="B4" s="86">
        <v>54.17</v>
      </c>
      <c r="C4" s="86">
        <v>113.21</v>
      </c>
      <c r="D4" s="86">
        <v>229.73</v>
      </c>
      <c r="E4" s="86">
        <v>1004.58</v>
      </c>
      <c r="F4" s="86">
        <v>26.85</v>
      </c>
      <c r="G4" s="86">
        <v>191.08</v>
      </c>
      <c r="H4" s="86">
        <v>759.49</v>
      </c>
      <c r="I4" s="86">
        <v>17.170000000000002</v>
      </c>
      <c r="J4" s="86">
        <v>347.14</v>
      </c>
      <c r="K4" s="86">
        <v>116.87</v>
      </c>
      <c r="L4" s="86"/>
      <c r="M4" s="86"/>
    </row>
    <row r="5" spans="1:13">
      <c r="A5" s="86">
        <v>480.65</v>
      </c>
      <c r="B5" s="86">
        <v>75.47</v>
      </c>
      <c r="C5" s="86">
        <v>10.51</v>
      </c>
      <c r="D5" s="86">
        <v>25.79</v>
      </c>
      <c r="E5" s="86">
        <v>69.25</v>
      </c>
      <c r="F5" s="86">
        <v>75.47</v>
      </c>
      <c r="G5" s="86">
        <v>100.62</v>
      </c>
      <c r="H5" s="86">
        <v>450</v>
      </c>
      <c r="I5" s="86">
        <v>176.09</v>
      </c>
      <c r="J5" s="86">
        <v>50.31</v>
      </c>
      <c r="K5" s="86">
        <v>125.17</v>
      </c>
      <c r="L5" s="86"/>
      <c r="M5" s="86"/>
    </row>
    <row r="6" spans="1:13">
      <c r="A6" s="86">
        <v>24.28</v>
      </c>
      <c r="B6" s="86">
        <v>57.14</v>
      </c>
      <c r="C6" s="86">
        <v>29.84</v>
      </c>
      <c r="D6" s="86">
        <v>52.93</v>
      </c>
      <c r="E6" s="86">
        <v>224.07</v>
      </c>
      <c r="F6" s="86">
        <v>115.27</v>
      </c>
      <c r="G6" s="86">
        <v>213.83</v>
      </c>
      <c r="H6" s="86">
        <v>263.86</v>
      </c>
      <c r="I6" s="86">
        <v>101.4</v>
      </c>
      <c r="J6" s="86">
        <v>377.24</v>
      </c>
      <c r="K6" s="86">
        <v>76.400000000000006</v>
      </c>
      <c r="L6" s="86"/>
      <c r="M6" s="86"/>
    </row>
    <row r="7" spans="1:13">
      <c r="A7" s="86">
        <v>280.63</v>
      </c>
      <c r="B7" s="86">
        <v>315.45</v>
      </c>
      <c r="C7" s="86">
        <v>28.2</v>
      </c>
      <c r="D7" s="86">
        <v>618.9</v>
      </c>
      <c r="E7" s="86">
        <v>106.06</v>
      </c>
      <c r="F7" s="86">
        <v>92.15</v>
      </c>
      <c r="G7" s="86">
        <v>206.47</v>
      </c>
      <c r="H7" s="86">
        <v>289.66000000000003</v>
      </c>
      <c r="I7" s="86">
        <v>125.78</v>
      </c>
      <c r="J7" s="86">
        <v>75.47</v>
      </c>
      <c r="K7" s="86">
        <v>17.170000000000002</v>
      </c>
      <c r="L7" s="86"/>
      <c r="M7" s="86"/>
    </row>
    <row r="8" spans="1:13">
      <c r="A8" s="86">
        <v>328.43</v>
      </c>
      <c r="B8" s="86">
        <v>448.19</v>
      </c>
      <c r="C8" s="86">
        <v>102.59</v>
      </c>
      <c r="D8" s="86">
        <v>264.60000000000002</v>
      </c>
      <c r="E8" s="86">
        <v>54.52</v>
      </c>
      <c r="F8" s="86">
        <v>50.31</v>
      </c>
      <c r="G8" s="86">
        <v>470.93</v>
      </c>
      <c r="H8" s="86">
        <v>100.62</v>
      </c>
      <c r="I8" s="86">
        <v>239.38</v>
      </c>
      <c r="J8" s="86">
        <v>362.71</v>
      </c>
      <c r="K8" s="86">
        <v>2.3199999999999998</v>
      </c>
      <c r="L8" s="86"/>
      <c r="M8" s="86"/>
    </row>
    <row r="9" spans="1:13">
      <c r="A9" s="86">
        <v>55.9</v>
      </c>
      <c r="B9" s="86">
        <v>6.72</v>
      </c>
      <c r="C9" s="86">
        <v>365.69</v>
      </c>
      <c r="D9" s="86">
        <v>29.84</v>
      </c>
      <c r="E9" s="86">
        <v>38.619999999999997</v>
      </c>
      <c r="F9" s="86">
        <v>89.96</v>
      </c>
      <c r="G9" s="88">
        <v>26.19</v>
      </c>
      <c r="H9" s="86">
        <v>112.93</v>
      </c>
      <c r="I9" s="86">
        <v>85.84</v>
      </c>
      <c r="J9" s="86">
        <v>148.13999999999999</v>
      </c>
      <c r="K9" s="86">
        <v>267.20999999999998</v>
      </c>
      <c r="L9" s="86"/>
      <c r="M9" s="86"/>
    </row>
    <row r="10" spans="1:13">
      <c r="A10" s="86">
        <v>54.42</v>
      </c>
      <c r="B10" s="86">
        <v>97.83</v>
      </c>
      <c r="C10" s="86">
        <v>221.71</v>
      </c>
      <c r="D10" s="86">
        <v>41.44</v>
      </c>
      <c r="E10" s="86">
        <v>559</v>
      </c>
      <c r="F10" s="86">
        <v>16.77</v>
      </c>
      <c r="G10" s="88">
        <v>50.31</v>
      </c>
      <c r="H10" s="86">
        <v>16.77</v>
      </c>
      <c r="I10" s="86">
        <v>125.78</v>
      </c>
      <c r="J10" s="86">
        <v>75.47</v>
      </c>
      <c r="K10" s="86">
        <v>7.47</v>
      </c>
      <c r="L10" s="86"/>
      <c r="M10" s="86"/>
    </row>
    <row r="11" spans="1:13">
      <c r="A11" s="86">
        <v>968.2</v>
      </c>
      <c r="B11" s="86">
        <v>101.13</v>
      </c>
      <c r="C11" s="86">
        <v>53.14</v>
      </c>
      <c r="D11" s="86">
        <v>2.4900000000000002</v>
      </c>
      <c r="E11" s="86">
        <v>4.3600000000000003</v>
      </c>
      <c r="F11" s="86">
        <v>352.17</v>
      </c>
      <c r="G11" s="86">
        <v>194.93</v>
      </c>
      <c r="H11" s="86">
        <v>251.55</v>
      </c>
      <c r="I11" s="86">
        <v>374.53</v>
      </c>
      <c r="J11" s="86">
        <v>17.149999999999999</v>
      </c>
      <c r="K11" s="150">
        <v>23</v>
      </c>
      <c r="L11" s="86"/>
      <c r="M11" s="86"/>
    </row>
    <row r="12" spans="1:13">
      <c r="A12" s="86">
        <v>10.29</v>
      </c>
      <c r="B12" s="86">
        <v>88.89</v>
      </c>
      <c r="C12" s="86">
        <v>33.92</v>
      </c>
      <c r="D12" s="86">
        <v>247.62</v>
      </c>
      <c r="E12" s="86">
        <v>3.36</v>
      </c>
      <c r="F12" s="86">
        <v>67.650000000000006</v>
      </c>
      <c r="G12" s="86">
        <v>50.31</v>
      </c>
      <c r="H12" s="86">
        <v>24.05</v>
      </c>
      <c r="I12" s="86">
        <v>25.16</v>
      </c>
      <c r="J12" s="86">
        <v>6.18</v>
      </c>
      <c r="K12" s="150"/>
      <c r="L12" s="86"/>
      <c r="M12" s="86"/>
    </row>
    <row r="13" spans="1:13">
      <c r="A13" s="86">
        <v>51.89</v>
      </c>
      <c r="B13" s="86">
        <v>7.28</v>
      </c>
      <c r="C13" s="86">
        <v>90.01</v>
      </c>
      <c r="D13" s="86">
        <v>12.6</v>
      </c>
      <c r="E13" s="86">
        <v>136.13999999999999</v>
      </c>
      <c r="F13" s="86">
        <v>621.69000000000005</v>
      </c>
      <c r="G13" s="86">
        <v>50.31</v>
      </c>
      <c r="H13" s="86">
        <v>117.79</v>
      </c>
      <c r="I13" s="86">
        <v>100.62</v>
      </c>
      <c r="J13" s="86">
        <v>45.85</v>
      </c>
      <c r="K13" s="150"/>
      <c r="L13" s="86"/>
      <c r="M13" s="86"/>
    </row>
    <row r="14" spans="1:13">
      <c r="A14" s="86">
        <v>696.64</v>
      </c>
      <c r="B14" s="86">
        <v>41.02</v>
      </c>
      <c r="C14" s="86">
        <v>14.23</v>
      </c>
      <c r="D14" s="86">
        <v>16.27</v>
      </c>
      <c r="E14" s="86">
        <v>11.85</v>
      </c>
      <c r="F14" s="86">
        <v>71.17</v>
      </c>
      <c r="G14" s="86">
        <v>905.51</v>
      </c>
      <c r="H14" s="86">
        <v>268.32</v>
      </c>
      <c r="I14" s="86">
        <v>93.36</v>
      </c>
      <c r="J14" s="86">
        <v>2485.11</v>
      </c>
      <c r="K14" s="150"/>
      <c r="L14" s="86"/>
      <c r="M14" s="86"/>
    </row>
    <row r="15" spans="1:13">
      <c r="A15" s="86">
        <v>203.88</v>
      </c>
      <c r="B15" s="86">
        <v>237.75</v>
      </c>
      <c r="C15" s="86">
        <v>42.49</v>
      </c>
      <c r="D15" s="86">
        <v>0.32</v>
      </c>
      <c r="E15" s="86">
        <v>233.6</v>
      </c>
      <c r="F15" s="86"/>
      <c r="G15" s="86">
        <v>50.31</v>
      </c>
      <c r="H15" s="86">
        <v>255.85</v>
      </c>
      <c r="I15" s="86">
        <v>176.09</v>
      </c>
      <c r="J15" s="86">
        <v>450.64</v>
      </c>
      <c r="K15" s="150"/>
      <c r="L15" s="86"/>
      <c r="M15" s="86"/>
    </row>
    <row r="16" spans="1:13">
      <c r="A16" s="86">
        <v>929.78</v>
      </c>
      <c r="B16" s="86">
        <v>54.42</v>
      </c>
      <c r="C16" s="86">
        <v>146.47999999999999</v>
      </c>
      <c r="D16" s="86">
        <v>1194.33</v>
      </c>
      <c r="E16" s="86">
        <v>75.47</v>
      </c>
      <c r="F16" s="86"/>
      <c r="G16" s="86">
        <v>50.31</v>
      </c>
      <c r="H16" s="86">
        <v>41.68</v>
      </c>
      <c r="I16" s="86">
        <v>100.62</v>
      </c>
      <c r="J16" s="86">
        <v>111.8</v>
      </c>
      <c r="K16" s="150"/>
      <c r="L16" s="86"/>
      <c r="M16" s="86"/>
    </row>
    <row r="17" spans="1:13">
      <c r="A17" s="86">
        <v>620.22</v>
      </c>
      <c r="B17" s="86">
        <v>419.16</v>
      </c>
      <c r="C17" s="86">
        <v>24.28</v>
      </c>
      <c r="D17" s="86">
        <v>118.52</v>
      </c>
      <c r="E17" s="86">
        <v>58.7</v>
      </c>
      <c r="F17" s="86"/>
      <c r="G17" s="86">
        <v>90.08</v>
      </c>
      <c r="H17" s="86">
        <v>176.09</v>
      </c>
      <c r="I17" s="86">
        <v>501.72</v>
      </c>
      <c r="J17" s="86">
        <v>100.62</v>
      </c>
      <c r="K17" s="150"/>
      <c r="L17" s="86"/>
      <c r="M17" s="86"/>
    </row>
    <row r="18" spans="1:13">
      <c r="A18" s="86"/>
      <c r="B18" s="86">
        <v>10.47</v>
      </c>
      <c r="C18" s="86">
        <v>221.92</v>
      </c>
      <c r="D18" s="86">
        <v>8.9499999999999993</v>
      </c>
      <c r="E18" s="86">
        <v>14.19</v>
      </c>
      <c r="F18" s="86"/>
      <c r="G18" s="86">
        <v>22.36</v>
      </c>
      <c r="H18" s="86">
        <v>62.65</v>
      </c>
      <c r="I18" s="86">
        <v>10.95</v>
      </c>
      <c r="J18" s="86">
        <v>330.38</v>
      </c>
      <c r="K18" s="150"/>
      <c r="L18" s="86"/>
      <c r="M18" s="86"/>
    </row>
    <row r="19" spans="1:13">
      <c r="A19" s="86"/>
      <c r="B19" s="86">
        <v>264.2</v>
      </c>
      <c r="C19" s="86">
        <v>2.68</v>
      </c>
      <c r="D19" s="86">
        <v>14.23</v>
      </c>
      <c r="E19" s="86">
        <v>13.09</v>
      </c>
      <c r="F19" s="86"/>
      <c r="G19" s="86">
        <v>363.68</v>
      </c>
      <c r="H19" s="86">
        <v>125.78</v>
      </c>
      <c r="I19" s="86">
        <v>461.57</v>
      </c>
      <c r="J19" s="86">
        <v>133.57</v>
      </c>
      <c r="K19" s="150"/>
      <c r="L19" s="86"/>
      <c r="M19" s="86"/>
    </row>
    <row r="20" spans="1:13">
      <c r="A20" s="86"/>
      <c r="B20" s="86">
        <v>445.91</v>
      </c>
      <c r="C20" s="86">
        <v>10.47</v>
      </c>
      <c r="D20" s="86">
        <v>24.28</v>
      </c>
      <c r="E20" s="86">
        <v>54.35</v>
      </c>
      <c r="F20" s="86"/>
      <c r="G20" s="86">
        <v>54.36</v>
      </c>
      <c r="H20" s="86">
        <v>104.49</v>
      </c>
      <c r="I20" s="86">
        <v>0.06</v>
      </c>
      <c r="J20" s="86">
        <v>176.09</v>
      </c>
      <c r="K20" s="150"/>
      <c r="L20" s="86"/>
      <c r="M20" s="86"/>
    </row>
    <row r="21" spans="1:13">
      <c r="A21" s="86"/>
      <c r="B21" s="86">
        <v>942.61</v>
      </c>
      <c r="C21" s="86">
        <v>141.44999999999999</v>
      </c>
      <c r="D21" s="86">
        <v>0.9</v>
      </c>
      <c r="E21" s="86">
        <v>49.49</v>
      </c>
      <c r="F21" s="86"/>
      <c r="G21" s="86">
        <v>612.11</v>
      </c>
      <c r="H21" s="86">
        <v>75.47</v>
      </c>
      <c r="I21" s="86">
        <v>700.59</v>
      </c>
      <c r="J21" s="86">
        <v>62.9</v>
      </c>
      <c r="K21" s="150"/>
      <c r="L21" s="86"/>
      <c r="M21" s="86"/>
    </row>
    <row r="22" spans="1:13">
      <c r="A22" s="86"/>
      <c r="B22" s="86"/>
      <c r="C22" s="86">
        <v>119.62</v>
      </c>
      <c r="D22" s="86">
        <v>10.47</v>
      </c>
      <c r="E22" s="86">
        <v>75.260000000000005</v>
      </c>
      <c r="F22" s="86"/>
      <c r="G22" s="86">
        <v>25.16</v>
      </c>
      <c r="H22" s="86">
        <v>67.08</v>
      </c>
      <c r="I22" s="86">
        <v>10.09</v>
      </c>
      <c r="J22" s="86">
        <v>50.31</v>
      </c>
      <c r="K22" s="150"/>
      <c r="L22" s="86"/>
      <c r="M22" s="86"/>
    </row>
    <row r="23" spans="1:13">
      <c r="A23" s="86"/>
      <c r="B23" s="86"/>
      <c r="C23" s="86">
        <v>5.43</v>
      </c>
      <c r="D23" s="86">
        <v>38.68</v>
      </c>
      <c r="E23" s="86">
        <v>24.28</v>
      </c>
      <c r="F23" s="86"/>
      <c r="G23" s="86">
        <v>100.62</v>
      </c>
      <c r="H23" s="86">
        <v>27.95</v>
      </c>
      <c r="I23" s="86"/>
      <c r="J23" s="86">
        <v>150.93</v>
      </c>
      <c r="K23" s="150"/>
      <c r="L23" s="86"/>
      <c r="M23" s="86"/>
    </row>
    <row r="24" spans="1:13">
      <c r="A24" s="86"/>
      <c r="B24" s="86"/>
      <c r="C24" s="86">
        <v>1075.6199999999999</v>
      </c>
      <c r="D24" s="86">
        <v>119.5</v>
      </c>
      <c r="E24" s="86">
        <v>29.84</v>
      </c>
      <c r="F24" s="86"/>
      <c r="G24" s="86">
        <v>391.8</v>
      </c>
      <c r="H24" s="86">
        <v>62.65</v>
      </c>
      <c r="I24" s="86"/>
      <c r="J24" s="86">
        <v>88.06</v>
      </c>
      <c r="K24" s="150"/>
      <c r="L24" s="86"/>
      <c r="M24" s="86"/>
    </row>
    <row r="25" spans="1:13">
      <c r="A25" s="86"/>
      <c r="B25" s="86"/>
      <c r="C25" s="86"/>
      <c r="D25" s="86">
        <v>54.35</v>
      </c>
      <c r="E25" s="86">
        <v>95.71</v>
      </c>
      <c r="F25" s="86"/>
      <c r="G25" s="86">
        <v>239.09</v>
      </c>
      <c r="H25" s="86">
        <v>468.38</v>
      </c>
      <c r="I25" s="86"/>
      <c r="J25" s="86">
        <v>26.38</v>
      </c>
      <c r="K25" s="150"/>
      <c r="L25" s="86"/>
      <c r="M25" s="86"/>
    </row>
    <row r="26" spans="1:13">
      <c r="A26" s="86"/>
      <c r="B26" s="86"/>
      <c r="C26" s="86"/>
      <c r="D26" s="86">
        <v>132.38</v>
      </c>
      <c r="E26" s="86">
        <v>14.75</v>
      </c>
      <c r="F26" s="86"/>
      <c r="G26" s="86"/>
      <c r="H26" s="86">
        <v>10.95</v>
      </c>
      <c r="I26" s="86"/>
      <c r="J26" s="86">
        <v>452.56</v>
      </c>
      <c r="K26" s="150"/>
      <c r="L26" s="86"/>
      <c r="M26" s="86"/>
    </row>
    <row r="27" spans="1:13">
      <c r="A27" s="86"/>
      <c r="B27" s="86"/>
      <c r="C27" s="86"/>
      <c r="D27" s="86">
        <v>1444.75</v>
      </c>
      <c r="E27" s="86">
        <v>3148.57</v>
      </c>
      <c r="F27" s="86"/>
      <c r="G27" s="86"/>
      <c r="H27" s="86">
        <v>465.38</v>
      </c>
      <c r="I27" s="86"/>
      <c r="J27" s="86">
        <v>114.19</v>
      </c>
      <c r="K27" s="150"/>
      <c r="L27" s="86"/>
      <c r="M27" s="86"/>
    </row>
    <row r="28" spans="1:13">
      <c r="A28" s="86"/>
      <c r="B28" s="86"/>
      <c r="C28" s="86"/>
      <c r="D28" s="86"/>
      <c r="E28" s="86">
        <v>1564.23</v>
      </c>
      <c r="F28" s="86"/>
      <c r="G28" s="86"/>
      <c r="H28" s="86">
        <v>469.05</v>
      </c>
      <c r="I28" s="86"/>
      <c r="J28" s="86">
        <v>1070.74</v>
      </c>
      <c r="K28" s="150"/>
      <c r="L28" s="86"/>
      <c r="M28" s="86"/>
    </row>
    <row r="29" spans="1:13">
      <c r="A29" s="86"/>
      <c r="B29" s="86"/>
      <c r="C29" s="86"/>
      <c r="D29" s="86"/>
      <c r="E29" s="86">
        <v>1172.56</v>
      </c>
      <c r="F29" s="86"/>
      <c r="G29" s="86"/>
      <c r="H29" s="86">
        <v>12.76</v>
      </c>
      <c r="I29" s="86"/>
      <c r="J29" s="86"/>
      <c r="K29" s="150"/>
      <c r="L29" s="86"/>
      <c r="M29" s="86"/>
    </row>
    <row r="30" spans="1:13">
      <c r="A30" s="86"/>
      <c r="B30" s="86"/>
      <c r="C30" s="86"/>
      <c r="D30" s="86"/>
      <c r="E30" s="86"/>
      <c r="F30" s="86"/>
      <c r="G30" s="86"/>
      <c r="H30" s="86">
        <v>697.37</v>
      </c>
      <c r="I30" s="86"/>
      <c r="J30" s="86"/>
      <c r="K30" s="150"/>
      <c r="L30" s="86"/>
      <c r="M30" s="86"/>
    </row>
    <row r="31" spans="1:13">
      <c r="A31" s="86"/>
      <c r="B31" s="86"/>
      <c r="C31" s="86"/>
      <c r="D31" s="86"/>
      <c r="E31" s="86"/>
      <c r="F31" s="86"/>
      <c r="G31" s="86"/>
      <c r="H31" s="86">
        <v>334.96</v>
      </c>
      <c r="I31" s="86"/>
      <c r="J31" s="86"/>
      <c r="K31" s="150"/>
      <c r="L31" s="86"/>
      <c r="M31" s="86"/>
    </row>
    <row r="32" spans="1:13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150"/>
      <c r="L32" s="86"/>
      <c r="M32" s="86"/>
    </row>
    <row r="33" spans="1:13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150"/>
      <c r="L33" s="86"/>
      <c r="M33" s="86"/>
    </row>
    <row r="34" spans="1:13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150"/>
      <c r="L34" s="86"/>
      <c r="M34" s="86"/>
    </row>
    <row r="35" spans="1:13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150"/>
      <c r="L35" s="86"/>
      <c r="M35" s="86"/>
    </row>
    <row r="36" spans="1:13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150"/>
      <c r="L36" s="86"/>
      <c r="M36" s="86"/>
    </row>
    <row r="37" spans="1:13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</row>
    <row r="38" spans="1:13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</row>
    <row r="39" spans="1:13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</row>
    <row r="40" spans="1:13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</row>
    <row r="41" spans="1:13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</row>
    <row r="42" spans="1:13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</row>
    <row r="43" spans="1:13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</row>
    <row r="44" spans="1:13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</row>
    <row r="45" spans="1:13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</row>
    <row r="50" spans="1:13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</row>
    <row r="51" spans="1:13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</row>
    <row r="57" spans="1:13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>
      <c r="A61" s="8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</row>
    <row r="64" spans="1:13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</row>
    <row r="71" spans="1:13">
      <c r="A71" s="86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>
      <c r="A72" s="8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>
      <c r="A74" s="86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</row>
    <row r="75" spans="1:13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</row>
    <row r="76" spans="1:13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</row>
    <row r="77" spans="1:13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</row>
    <row r="78" spans="1:13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</row>
    <row r="79" spans="1:13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</row>
    <row r="80" spans="1:13">
      <c r="A80" s="86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</row>
    <row r="81" spans="1:13">
      <c r="A81" s="86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</row>
    <row r="82" spans="1:13">
      <c r="A82" s="86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</row>
    <row r="83" spans="1:13">
      <c r="A83" s="8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</row>
    <row r="84" spans="1:13">
      <c r="A84" s="86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5"/>
  <sheetViews>
    <sheetView topLeftCell="A16" workbookViewId="0">
      <selection activeCell="G14" sqref="G14"/>
    </sheetView>
  </sheetViews>
  <sheetFormatPr defaultRowHeight="15"/>
  <cols>
    <col min="1" max="1" width="16.85546875" customWidth="1"/>
    <col min="2" max="2" width="20.85546875" customWidth="1"/>
    <col min="3" max="3" width="21.7109375" customWidth="1"/>
    <col min="4" max="4" width="17.7109375" customWidth="1"/>
    <col min="10" max="10" width="21.42578125" customWidth="1"/>
  </cols>
  <sheetData>
    <row r="1" spans="1:12">
      <c r="A1" s="335" t="s">
        <v>93</v>
      </c>
      <c r="B1" s="90" t="s">
        <v>94</v>
      </c>
      <c r="C1" s="90" t="s">
        <v>95</v>
      </c>
      <c r="D1" s="90" t="s">
        <v>96</v>
      </c>
      <c r="E1" s="90" t="s">
        <v>97</v>
      </c>
      <c r="F1" s="90" t="s">
        <v>98</v>
      </c>
      <c r="G1" s="90" t="s">
        <v>99</v>
      </c>
      <c r="H1" s="90" t="s">
        <v>100</v>
      </c>
      <c r="L1" s="100"/>
    </row>
    <row r="2" spans="1:12">
      <c r="A2" s="335"/>
      <c r="B2" s="91"/>
      <c r="C2" s="91"/>
      <c r="D2" s="91"/>
      <c r="E2" s="91"/>
      <c r="F2" s="91"/>
      <c r="G2" s="91">
        <v>3.69</v>
      </c>
      <c r="H2" s="91"/>
      <c r="L2" s="100"/>
    </row>
    <row r="3" spans="1:12">
      <c r="A3" s="335"/>
      <c r="B3" s="91"/>
      <c r="C3" s="91"/>
      <c r="D3" s="91"/>
      <c r="E3" s="91"/>
      <c r="F3" s="91"/>
      <c r="G3" s="91">
        <v>0.23</v>
      </c>
      <c r="H3" s="277">
        <v>355.62</v>
      </c>
      <c r="I3" s="276" t="s">
        <v>304</v>
      </c>
      <c r="L3" s="100"/>
    </row>
    <row r="4" spans="1:12">
      <c r="A4" s="335"/>
      <c r="B4" s="91"/>
      <c r="C4" s="91"/>
      <c r="E4" s="91"/>
      <c r="F4" s="91"/>
      <c r="G4" s="91">
        <v>0.22</v>
      </c>
      <c r="H4" s="277">
        <v>1894.16</v>
      </c>
      <c r="J4" s="89" t="s">
        <v>285</v>
      </c>
      <c r="K4" s="86"/>
      <c r="L4" s="100"/>
    </row>
    <row r="5" spans="1:12">
      <c r="A5" s="335"/>
      <c r="B5" s="91"/>
      <c r="C5" s="91"/>
      <c r="D5" s="91"/>
      <c r="E5" s="91"/>
      <c r="F5" s="91"/>
      <c r="G5" s="91"/>
      <c r="H5" s="277">
        <v>2163.02</v>
      </c>
      <c r="J5" s="86" t="s">
        <v>287</v>
      </c>
      <c r="K5" s="91">
        <f>I14</f>
        <v>71416.94</v>
      </c>
      <c r="L5" s="100"/>
    </row>
    <row r="6" spans="1:12">
      <c r="A6" s="335"/>
      <c r="B6" s="91"/>
      <c r="C6" s="91"/>
      <c r="D6" s="91"/>
      <c r="E6" s="91"/>
      <c r="F6" s="91"/>
      <c r="G6" s="91"/>
      <c r="H6" s="277"/>
      <c r="I6" s="92"/>
      <c r="J6" s="86" t="s">
        <v>286</v>
      </c>
      <c r="K6" s="91">
        <f>I30</f>
        <v>50000</v>
      </c>
      <c r="L6" s="100"/>
    </row>
    <row r="7" spans="1:12">
      <c r="A7" s="335"/>
      <c r="B7" s="91"/>
      <c r="C7" s="91"/>
      <c r="D7" s="91"/>
      <c r="E7" s="91"/>
      <c r="F7" s="91"/>
      <c r="G7" s="91"/>
      <c r="H7" s="277"/>
      <c r="J7" s="86" t="s">
        <v>101</v>
      </c>
      <c r="K7" s="93">
        <f>SUM(K5:K6)</f>
        <v>121416.94</v>
      </c>
      <c r="L7" s="100"/>
    </row>
    <row r="8" spans="1:12">
      <c r="A8" s="335"/>
      <c r="B8" s="91"/>
      <c r="C8" s="91"/>
      <c r="D8" s="91"/>
      <c r="E8" s="91"/>
      <c r="F8" s="91"/>
      <c r="G8" s="91"/>
      <c r="H8" s="277"/>
      <c r="L8" s="100"/>
    </row>
    <row r="9" spans="1:12">
      <c r="A9" s="335"/>
      <c r="B9" s="91">
        <v>60000</v>
      </c>
      <c r="C9" s="91">
        <v>7000</v>
      </c>
      <c r="D9" s="91"/>
      <c r="E9" s="91"/>
      <c r="F9" s="91"/>
      <c r="G9" s="91"/>
      <c r="H9" s="277"/>
      <c r="I9" t="s">
        <v>317</v>
      </c>
      <c r="L9" s="100"/>
    </row>
    <row r="10" spans="1:12">
      <c r="A10" s="335"/>
      <c r="B10" s="91"/>
      <c r="C10" s="91"/>
      <c r="D10" s="91"/>
      <c r="E10" s="91"/>
      <c r="F10" s="91"/>
      <c r="G10" s="91"/>
      <c r="H10" s="91"/>
      <c r="L10" s="100"/>
    </row>
    <row r="11" spans="1:12">
      <c r="A11" s="335"/>
      <c r="B11" s="91"/>
      <c r="C11" s="91"/>
      <c r="D11" s="91"/>
      <c r="E11" s="91"/>
      <c r="F11" s="91"/>
      <c r="G11" s="91"/>
      <c r="H11" s="91"/>
      <c r="L11" s="100"/>
    </row>
    <row r="12" spans="1:12">
      <c r="A12" s="335"/>
      <c r="B12" s="91"/>
      <c r="C12" s="91"/>
      <c r="D12" s="91"/>
      <c r="E12" s="91"/>
      <c r="F12" s="91"/>
      <c r="G12" s="91"/>
      <c r="H12" s="91"/>
      <c r="L12" s="100"/>
    </row>
    <row r="13" spans="1:12">
      <c r="A13" s="335"/>
      <c r="B13" s="91"/>
      <c r="C13" s="91"/>
      <c r="D13" s="91"/>
      <c r="E13" s="91"/>
      <c r="F13" s="91"/>
      <c r="G13" s="91"/>
      <c r="H13" s="91"/>
      <c r="I13" s="86" t="s">
        <v>91</v>
      </c>
      <c r="L13" s="100"/>
    </row>
    <row r="14" spans="1:12">
      <c r="A14" s="86" t="s">
        <v>91</v>
      </c>
      <c r="B14" s="94">
        <f>SUM(B2:B13)</f>
        <v>60000</v>
      </c>
      <c r="C14" s="94">
        <f t="shared" ref="C14:G14" si="0">SUM(C2:C13)</f>
        <v>7000</v>
      </c>
      <c r="D14" s="94">
        <f t="shared" si="0"/>
        <v>0</v>
      </c>
      <c r="E14" s="94">
        <f t="shared" si="0"/>
        <v>0</v>
      </c>
      <c r="F14" s="94">
        <f t="shared" si="0"/>
        <v>0</v>
      </c>
      <c r="G14" s="94">
        <f t="shared" si="0"/>
        <v>4.1399999999999997</v>
      </c>
      <c r="H14" s="94">
        <f>SUM(H2:H13)</f>
        <v>4412.8</v>
      </c>
      <c r="I14" s="95">
        <f>SUM(B14:H14)</f>
        <v>71416.94</v>
      </c>
      <c r="K14" t="s">
        <v>102</v>
      </c>
      <c r="L14" s="100"/>
    </row>
    <row r="15" spans="1:12">
      <c r="L15" s="100"/>
    </row>
    <row r="16" spans="1:12">
      <c r="L16" s="100"/>
    </row>
    <row r="17" spans="1:12">
      <c r="A17" s="335" t="s">
        <v>103</v>
      </c>
      <c r="B17" s="90" t="s">
        <v>94</v>
      </c>
      <c r="C17" s="90" t="s">
        <v>95</v>
      </c>
      <c r="D17" s="90" t="s">
        <v>96</v>
      </c>
      <c r="E17" s="90" t="s">
        <v>97</v>
      </c>
      <c r="F17" s="90" t="s">
        <v>98</v>
      </c>
      <c r="G17" s="90" t="s">
        <v>99</v>
      </c>
      <c r="H17" s="90" t="s">
        <v>100</v>
      </c>
      <c r="L17" s="100"/>
    </row>
    <row r="18" spans="1:12">
      <c r="A18" s="335"/>
      <c r="B18" s="91">
        <v>50000</v>
      </c>
      <c r="C18" s="91"/>
      <c r="D18" s="91"/>
      <c r="E18" s="91"/>
      <c r="F18" s="91"/>
      <c r="G18" s="91"/>
      <c r="H18" s="91"/>
      <c r="L18" s="100"/>
    </row>
    <row r="19" spans="1:12">
      <c r="A19" s="335"/>
      <c r="B19" s="91"/>
      <c r="C19" s="91"/>
      <c r="D19" s="91"/>
      <c r="E19" s="91"/>
      <c r="F19" s="91"/>
      <c r="G19" s="91"/>
      <c r="H19" s="91"/>
      <c r="L19" s="100"/>
    </row>
    <row r="20" spans="1:12">
      <c r="A20" s="335"/>
      <c r="B20" s="91"/>
      <c r="C20" s="91"/>
      <c r="D20" s="91"/>
      <c r="E20" s="91"/>
      <c r="F20" s="91"/>
      <c r="G20" s="91"/>
      <c r="H20" s="91"/>
      <c r="L20" s="100"/>
    </row>
    <row r="21" spans="1:12">
      <c r="A21" s="335"/>
      <c r="B21" s="91"/>
      <c r="C21" s="91"/>
      <c r="D21" s="91"/>
      <c r="E21" s="91"/>
      <c r="F21" s="91"/>
      <c r="G21" s="91"/>
      <c r="H21" s="91"/>
      <c r="L21" s="100"/>
    </row>
    <row r="22" spans="1:12">
      <c r="A22" s="335"/>
      <c r="B22" s="91"/>
      <c r="C22" s="91"/>
      <c r="D22" s="91"/>
      <c r="E22" s="91"/>
      <c r="F22" s="91"/>
      <c r="G22" s="91"/>
      <c r="H22" s="91"/>
      <c r="L22" s="100"/>
    </row>
    <row r="23" spans="1:12">
      <c r="A23" s="335"/>
      <c r="B23" s="91"/>
      <c r="C23" s="91"/>
      <c r="D23" s="91"/>
      <c r="E23" s="96"/>
      <c r="F23" s="91"/>
      <c r="G23" s="91"/>
      <c r="H23" s="91"/>
      <c r="L23" s="100"/>
    </row>
    <row r="24" spans="1:12">
      <c r="A24" s="335"/>
      <c r="B24" s="91"/>
      <c r="C24" s="91"/>
      <c r="D24" s="91"/>
      <c r="E24" s="91"/>
      <c r="F24" s="91"/>
      <c r="G24" s="91"/>
      <c r="H24" s="91"/>
      <c r="L24" s="100"/>
    </row>
    <row r="25" spans="1:12">
      <c r="A25" s="335"/>
      <c r="B25" s="91"/>
      <c r="C25" s="91"/>
      <c r="D25" s="91"/>
      <c r="E25" s="91"/>
      <c r="F25" s="91"/>
      <c r="G25" s="91"/>
      <c r="H25" s="91"/>
    </row>
    <row r="26" spans="1:12">
      <c r="A26" s="335"/>
      <c r="B26" s="91"/>
      <c r="C26" s="91"/>
      <c r="D26" s="91"/>
      <c r="E26" s="91"/>
      <c r="F26" s="91"/>
      <c r="G26" s="91"/>
      <c r="H26" s="91"/>
    </row>
    <row r="27" spans="1:12">
      <c r="A27" s="335"/>
      <c r="B27" s="91"/>
      <c r="C27" s="91"/>
      <c r="D27" s="91"/>
      <c r="E27" s="91"/>
      <c r="F27" s="91"/>
      <c r="G27" s="91"/>
      <c r="H27" s="91"/>
    </row>
    <row r="28" spans="1:12">
      <c r="A28" s="335"/>
      <c r="B28" s="91"/>
      <c r="C28" s="91"/>
      <c r="D28" s="91"/>
      <c r="E28" s="91"/>
      <c r="F28" s="91"/>
      <c r="G28" s="91"/>
      <c r="H28" s="91"/>
    </row>
    <row r="29" spans="1:12">
      <c r="A29" s="335"/>
      <c r="B29" s="91"/>
      <c r="C29" s="91"/>
      <c r="D29" s="91"/>
      <c r="E29" s="91"/>
      <c r="F29" s="91"/>
      <c r="G29" s="91"/>
      <c r="H29" s="91"/>
      <c r="I29" s="86" t="s">
        <v>91</v>
      </c>
    </row>
    <row r="30" spans="1:12">
      <c r="A30" s="86" t="s">
        <v>91</v>
      </c>
      <c r="B30" s="94">
        <f>SUM(B18:B29)</f>
        <v>50000</v>
      </c>
      <c r="C30" s="94">
        <f t="shared" ref="C30:G30" si="1">SUM(C18:C29)</f>
        <v>0</v>
      </c>
      <c r="D30" s="94">
        <f t="shared" si="1"/>
        <v>0</v>
      </c>
      <c r="E30" s="94">
        <f t="shared" si="1"/>
        <v>0</v>
      </c>
      <c r="F30" s="94">
        <f t="shared" si="1"/>
        <v>0</v>
      </c>
      <c r="G30" s="94">
        <f t="shared" si="1"/>
        <v>0</v>
      </c>
      <c r="H30" s="94">
        <f>SUM(H18:H29)</f>
        <v>0</v>
      </c>
      <c r="I30" s="95">
        <f>SUM(B30:H30)</f>
        <v>50000</v>
      </c>
    </row>
    <row r="34" spans="1:4">
      <c r="A34" s="336" t="s">
        <v>105</v>
      </c>
      <c r="B34" s="336"/>
    </row>
    <row r="35" spans="1:4">
      <c r="A35" s="336" t="s">
        <v>106</v>
      </c>
      <c r="B35" s="336"/>
    </row>
    <row r="36" spans="1:4">
      <c r="B36" s="91">
        <v>189627.38</v>
      </c>
    </row>
    <row r="37" spans="1:4">
      <c r="D37" s="97"/>
    </row>
    <row r="38" spans="1:4">
      <c r="A38" s="86" t="s">
        <v>107</v>
      </c>
      <c r="B38" s="86"/>
    </row>
    <row r="39" spans="1:4">
      <c r="B39" s="98">
        <v>227.27</v>
      </c>
    </row>
    <row r="40" spans="1:4">
      <c r="A40" s="86" t="s">
        <v>104</v>
      </c>
      <c r="B40" s="86"/>
      <c r="C40" s="99">
        <f>B36+B39</f>
        <v>189854.65</v>
      </c>
    </row>
    <row r="42" spans="1:4">
      <c r="A42" s="254"/>
      <c r="B42" s="100"/>
    </row>
    <row r="43" spans="1:4">
      <c r="A43" s="100"/>
      <c r="B43" s="255"/>
    </row>
    <row r="44" spans="1:4">
      <c r="A44" s="100"/>
      <c r="B44" s="100"/>
    </row>
    <row r="45" spans="1:4">
      <c r="A45" s="254"/>
      <c r="B45" s="256"/>
    </row>
  </sheetData>
  <mergeCells count="4">
    <mergeCell ref="A1:A13"/>
    <mergeCell ref="A17:A29"/>
    <mergeCell ref="A34:B34"/>
    <mergeCell ref="A35:B3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W122"/>
  <sheetViews>
    <sheetView topLeftCell="A67" workbookViewId="0">
      <selection activeCell="N59" sqref="N59"/>
    </sheetView>
  </sheetViews>
  <sheetFormatPr defaultRowHeight="15"/>
  <cols>
    <col min="2" max="2" width="17.7109375" customWidth="1"/>
    <col min="3" max="3" width="17" customWidth="1"/>
    <col min="4" max="4" width="11.42578125" customWidth="1"/>
    <col min="20" max="20" width="10.42578125" customWidth="1"/>
    <col min="23" max="23" width="11.28515625" customWidth="1"/>
  </cols>
  <sheetData>
    <row r="1" spans="1:23" ht="18.75">
      <c r="A1" s="101" t="s">
        <v>108</v>
      </c>
      <c r="B1" s="102"/>
      <c r="C1" s="103"/>
      <c r="D1" s="103"/>
      <c r="E1" s="103"/>
      <c r="F1" s="103"/>
      <c r="Q1" s="307" t="s">
        <v>242</v>
      </c>
      <c r="R1" s="301">
        <f>SUM(Q2:R13)</f>
        <v>5746.47</v>
      </c>
      <c r="S1" s="104"/>
      <c r="T1" s="304"/>
      <c r="U1" s="337"/>
      <c r="V1" s="337"/>
      <c r="W1" s="337"/>
    </row>
    <row r="2" spans="1:23">
      <c r="A2" s="103"/>
      <c r="B2" s="103"/>
      <c r="C2" s="103"/>
      <c r="D2" s="103"/>
      <c r="E2" s="103"/>
      <c r="F2" s="103"/>
      <c r="M2" s="100"/>
      <c r="N2" s="100"/>
      <c r="O2" s="100"/>
      <c r="Q2" s="108">
        <v>547.85</v>
      </c>
      <c r="R2" s="108"/>
      <c r="S2" s="107"/>
      <c r="T2" s="241"/>
      <c r="U2" s="241"/>
      <c r="V2" s="241"/>
      <c r="W2" s="241"/>
    </row>
    <row r="3" spans="1:23">
      <c r="A3" s="338" t="s">
        <v>109</v>
      </c>
      <c r="B3" s="340" t="s">
        <v>110</v>
      </c>
      <c r="C3" s="342" t="s">
        <v>111</v>
      </c>
      <c r="D3" s="344" t="s">
        <v>112</v>
      </c>
      <c r="E3" s="346" t="s">
        <v>113</v>
      </c>
      <c r="F3" s="348" t="s">
        <v>114</v>
      </c>
      <c r="H3" s="108"/>
      <c r="I3" s="109" t="s">
        <v>115</v>
      </c>
      <c r="J3" s="109" t="s">
        <v>116</v>
      </c>
      <c r="K3" s="109" t="s">
        <v>117</v>
      </c>
      <c r="L3" s="109" t="s">
        <v>118</v>
      </c>
      <c r="M3" s="109" t="s">
        <v>307</v>
      </c>
      <c r="N3" s="109" t="s">
        <v>308</v>
      </c>
      <c r="O3" s="109" t="s">
        <v>238</v>
      </c>
      <c r="P3" s="109" t="s">
        <v>241</v>
      </c>
      <c r="Q3" s="108">
        <v>870.03</v>
      </c>
      <c r="R3" s="108"/>
      <c r="S3" s="107"/>
      <c r="T3" s="241"/>
      <c r="U3" s="241"/>
      <c r="V3" s="241"/>
      <c r="W3" s="241"/>
    </row>
    <row r="4" spans="1:23">
      <c r="A4" s="339"/>
      <c r="B4" s="341"/>
      <c r="C4" s="343"/>
      <c r="D4" s="345"/>
      <c r="E4" s="347"/>
      <c r="F4" s="349"/>
      <c r="H4" s="108" t="s">
        <v>119</v>
      </c>
      <c r="I4" s="111">
        <v>8734.24</v>
      </c>
      <c r="J4" s="111">
        <v>5100</v>
      </c>
      <c r="K4" s="111">
        <v>4526.3999999999996</v>
      </c>
      <c r="L4" s="111">
        <v>3000</v>
      </c>
      <c r="M4" s="111"/>
      <c r="N4" s="111"/>
      <c r="O4" s="111"/>
      <c r="P4" s="111"/>
      <c r="Q4" s="108">
        <v>664.62</v>
      </c>
      <c r="R4" s="108"/>
      <c r="S4" s="107"/>
      <c r="T4" s="241"/>
      <c r="U4" s="241"/>
      <c r="V4" s="241"/>
      <c r="W4" s="241"/>
    </row>
    <row r="5" spans="1:23">
      <c r="A5" s="112" t="s">
        <v>22</v>
      </c>
      <c r="B5" s="113" t="s">
        <v>120</v>
      </c>
      <c r="C5" s="114">
        <f>SUM(C6:C10)</f>
        <v>146483.47</v>
      </c>
      <c r="D5" s="115">
        <f>SUM(D6:D10)</f>
        <v>0</v>
      </c>
      <c r="E5" s="116" t="e">
        <f>C5/D5</f>
        <v>#DIV/0!</v>
      </c>
      <c r="F5" s="117" t="e">
        <f>D5/D42</f>
        <v>#DIV/0!</v>
      </c>
      <c r="H5" s="108" t="s">
        <v>121</v>
      </c>
      <c r="I5" s="111">
        <v>8734.24</v>
      </c>
      <c r="J5" s="111">
        <v>5100.8</v>
      </c>
      <c r="K5" s="111">
        <v>4526.3999999999996</v>
      </c>
      <c r="L5" s="111">
        <v>3000</v>
      </c>
      <c r="M5" s="111"/>
      <c r="N5" s="111"/>
      <c r="O5" s="111"/>
      <c r="P5" s="111"/>
      <c r="Q5" s="108">
        <v>515.29999999999995</v>
      </c>
      <c r="R5" s="108"/>
      <c r="S5" s="107"/>
      <c r="T5" s="241"/>
      <c r="U5" s="241"/>
      <c r="V5" s="241"/>
      <c r="W5" s="241"/>
    </row>
    <row r="6" spans="1:23">
      <c r="A6" s="118"/>
      <c r="B6" s="119" t="s">
        <v>122</v>
      </c>
      <c r="C6" s="292">
        <f>I16</f>
        <v>96521.07</v>
      </c>
      <c r="D6" s="120"/>
      <c r="E6" s="121" t="e">
        <f>C6/D6</f>
        <v>#DIV/0!</v>
      </c>
      <c r="F6" s="122" t="e">
        <f>D6/$D$5</f>
        <v>#DIV/0!</v>
      </c>
      <c r="H6" s="108" t="s">
        <v>123</v>
      </c>
      <c r="I6" s="111">
        <v>8734.24</v>
      </c>
      <c r="J6" s="111">
        <v>5100.8</v>
      </c>
      <c r="K6" s="111">
        <v>4526.3999999999996</v>
      </c>
      <c r="L6" s="111">
        <v>3000</v>
      </c>
      <c r="M6" s="111"/>
      <c r="N6" s="111"/>
      <c r="O6" s="111"/>
      <c r="P6" s="111"/>
      <c r="Q6" s="108">
        <v>447.93</v>
      </c>
      <c r="R6" s="108"/>
      <c r="S6" s="107"/>
      <c r="T6" s="241"/>
      <c r="U6" s="241"/>
      <c r="V6" s="241"/>
      <c r="W6" s="241"/>
    </row>
    <row r="7" spans="1:23">
      <c r="A7" s="123"/>
      <c r="B7" s="124" t="s">
        <v>124</v>
      </c>
      <c r="C7" s="125"/>
      <c r="D7" s="126"/>
      <c r="E7" s="121" t="e">
        <f>C7/D7</f>
        <v>#DIV/0!</v>
      </c>
      <c r="F7" s="122" t="e">
        <f t="shared" ref="F7:F10" si="0">D7/$D$5</f>
        <v>#DIV/0!</v>
      </c>
      <c r="H7" s="108" t="s">
        <v>125</v>
      </c>
      <c r="I7" s="111">
        <v>8734.24</v>
      </c>
      <c r="J7" s="111">
        <v>5100.8</v>
      </c>
      <c r="K7" s="111">
        <v>4526.3999999999996</v>
      </c>
      <c r="L7" s="111">
        <v>3000</v>
      </c>
      <c r="M7" s="111"/>
      <c r="N7" s="111"/>
      <c r="O7" s="111"/>
      <c r="P7" s="111"/>
      <c r="Q7" s="108">
        <v>408.47</v>
      </c>
      <c r="R7" s="108"/>
      <c r="S7" s="107"/>
      <c r="T7" s="241"/>
      <c r="U7" s="241"/>
      <c r="V7" s="241"/>
      <c r="W7" s="241"/>
    </row>
    <row r="8" spans="1:23">
      <c r="A8" s="123"/>
      <c r="B8" s="127" t="s">
        <v>126</v>
      </c>
      <c r="C8" s="294">
        <f>K16</f>
        <v>49962.400000000001</v>
      </c>
      <c r="D8" s="126"/>
      <c r="E8" s="121" t="e">
        <f t="shared" ref="E8:E9" si="1">C8/D8</f>
        <v>#DIV/0!</v>
      </c>
      <c r="F8" s="122" t="e">
        <f t="shared" si="0"/>
        <v>#DIV/0!</v>
      </c>
      <c r="H8" s="108" t="s">
        <v>127</v>
      </c>
      <c r="I8" s="111">
        <v>8734.24</v>
      </c>
      <c r="J8" s="111">
        <v>5100</v>
      </c>
      <c r="K8" s="111">
        <v>4526.3999999999996</v>
      </c>
      <c r="L8" s="111">
        <v>3000</v>
      </c>
      <c r="M8" s="111"/>
      <c r="N8" s="111"/>
      <c r="O8" s="111"/>
      <c r="P8" s="128"/>
      <c r="Q8" s="108">
        <v>417.48</v>
      </c>
      <c r="R8" s="108"/>
      <c r="S8" s="107"/>
      <c r="T8" s="241"/>
      <c r="U8" s="241"/>
      <c r="V8" s="241"/>
      <c r="W8" s="241"/>
    </row>
    <row r="9" spans="1:23">
      <c r="A9" s="123"/>
      <c r="B9" s="124" t="s">
        <v>128</v>
      </c>
      <c r="C9" s="125"/>
      <c r="D9" s="126"/>
      <c r="E9" s="121" t="e">
        <f t="shared" si="1"/>
        <v>#DIV/0!</v>
      </c>
      <c r="F9" s="122" t="e">
        <f t="shared" si="0"/>
        <v>#DIV/0!</v>
      </c>
      <c r="H9" s="108" t="s">
        <v>129</v>
      </c>
      <c r="I9" s="111">
        <v>8734.24</v>
      </c>
      <c r="J9" s="111">
        <v>5100</v>
      </c>
      <c r="K9" s="111">
        <v>4526.3999999999996</v>
      </c>
      <c r="L9" s="111">
        <v>3000</v>
      </c>
      <c r="M9" s="111"/>
      <c r="N9" s="111"/>
      <c r="O9" s="111"/>
      <c r="P9" s="111"/>
      <c r="Q9" s="108">
        <v>706.62</v>
      </c>
      <c r="R9" s="108"/>
      <c r="S9" s="107"/>
      <c r="T9" s="241"/>
      <c r="U9" s="241"/>
      <c r="V9" s="241"/>
      <c r="W9" s="241"/>
    </row>
    <row r="10" spans="1:23">
      <c r="A10" s="129"/>
      <c r="B10" s="130" t="s">
        <v>130</v>
      </c>
      <c r="C10" s="131"/>
      <c r="D10" s="132"/>
      <c r="E10" s="121" t="e">
        <f>C10/D10</f>
        <v>#DIV/0!</v>
      </c>
      <c r="F10" s="122" t="e">
        <f t="shared" si="0"/>
        <v>#DIV/0!</v>
      </c>
      <c r="H10" s="108" t="s">
        <v>131</v>
      </c>
      <c r="I10" s="111">
        <v>8734.24</v>
      </c>
      <c r="J10" s="111">
        <v>5100.8</v>
      </c>
      <c r="K10" s="133">
        <v>4526.3999999999996</v>
      </c>
      <c r="L10" s="111">
        <v>3000</v>
      </c>
      <c r="M10" s="111"/>
      <c r="N10" s="111"/>
      <c r="O10" s="111">
        <v>4495.8</v>
      </c>
      <c r="P10" s="111"/>
      <c r="Q10" s="108">
        <v>745.46</v>
      </c>
      <c r="R10" s="108"/>
      <c r="S10" s="107"/>
      <c r="T10" s="241"/>
      <c r="U10" s="241"/>
      <c r="V10" s="241"/>
      <c r="W10" s="241"/>
    </row>
    <row r="11" spans="1:23">
      <c r="A11" s="134" t="s">
        <v>23</v>
      </c>
      <c r="B11" s="135" t="s">
        <v>132</v>
      </c>
      <c r="C11" s="136">
        <f>SUM(C12:C20)</f>
        <v>2720</v>
      </c>
      <c r="D11" s="137">
        <f>SUM(D12:D20)</f>
        <v>0</v>
      </c>
      <c r="E11" s="116" t="e">
        <f>C11/D11</f>
        <v>#DIV/0!</v>
      </c>
      <c r="F11" s="117" t="e">
        <f>D11/D42</f>
        <v>#DIV/0!</v>
      </c>
      <c r="H11" s="108" t="s">
        <v>133</v>
      </c>
      <c r="I11" s="111">
        <v>8879.6</v>
      </c>
      <c r="J11" s="111">
        <v>5184.8999999999996</v>
      </c>
      <c r="K11" s="111">
        <v>4600</v>
      </c>
      <c r="L11" s="111">
        <v>3114.63</v>
      </c>
      <c r="M11" s="111"/>
      <c r="N11" s="111"/>
      <c r="O11" s="133">
        <v>4973.71</v>
      </c>
      <c r="P11" s="111"/>
      <c r="Q11" s="108">
        <v>422.71</v>
      </c>
      <c r="R11" s="108"/>
      <c r="S11" s="107"/>
      <c r="T11" s="241"/>
      <c r="U11" s="241"/>
      <c r="V11" s="241"/>
      <c r="W11" s="241"/>
    </row>
    <row r="12" spans="1:23">
      <c r="A12" s="123"/>
      <c r="B12" s="127" t="s">
        <v>134</v>
      </c>
      <c r="C12" s="285">
        <f>O59</f>
        <v>2610</v>
      </c>
      <c r="D12" s="126"/>
      <c r="E12" s="121" t="e">
        <f>C12/D12</f>
        <v>#DIV/0!</v>
      </c>
      <c r="F12" s="138" t="e">
        <f>D12/$D$11</f>
        <v>#DIV/0!</v>
      </c>
      <c r="H12" s="108" t="s">
        <v>135</v>
      </c>
      <c r="I12" s="111">
        <v>9033.31</v>
      </c>
      <c r="J12" s="111">
        <v>5335.82</v>
      </c>
      <c r="K12" s="133">
        <v>4650</v>
      </c>
      <c r="L12" s="111">
        <v>3334.41</v>
      </c>
      <c r="M12" s="111"/>
      <c r="N12" s="111"/>
      <c r="O12" s="111"/>
      <c r="P12" s="111"/>
      <c r="Q12" s="108"/>
      <c r="R12" s="108"/>
      <c r="S12" s="107"/>
      <c r="T12" s="241"/>
      <c r="U12" s="241"/>
      <c r="V12" s="241"/>
      <c r="W12" s="241"/>
    </row>
    <row r="13" spans="1:23">
      <c r="A13" s="123"/>
      <c r="B13" s="124" t="s">
        <v>136</v>
      </c>
      <c r="C13" s="126"/>
      <c r="D13" s="126"/>
      <c r="E13" s="121" t="e">
        <f>C13/D13</f>
        <v>#DIV/0!</v>
      </c>
      <c r="F13" s="138" t="e">
        <f t="shared" ref="F13:F20" si="2">D13/$D$11</f>
        <v>#DIV/0!</v>
      </c>
      <c r="H13" s="108" t="s">
        <v>137</v>
      </c>
      <c r="I13" s="111">
        <v>8734.24</v>
      </c>
      <c r="J13" s="111">
        <v>5100.8</v>
      </c>
      <c r="K13" s="111">
        <v>4526.3999999999996</v>
      </c>
      <c r="L13" s="111">
        <v>3000</v>
      </c>
      <c r="M13" s="111"/>
      <c r="N13" s="111"/>
      <c r="O13" s="111"/>
      <c r="P13" s="111"/>
      <c r="Q13" s="108"/>
      <c r="R13" s="108"/>
      <c r="S13" s="107"/>
      <c r="T13" s="241"/>
      <c r="U13" s="241"/>
      <c r="V13" s="241"/>
      <c r="W13" s="241"/>
    </row>
    <row r="14" spans="1:23">
      <c r="A14" s="123"/>
      <c r="B14" s="127" t="s">
        <v>138</v>
      </c>
      <c r="C14" s="243">
        <f>I58</f>
        <v>0</v>
      </c>
      <c r="D14" s="126"/>
      <c r="E14" s="121" t="e">
        <f t="shared" ref="E14:E19" si="3">C14/D14</f>
        <v>#DIV/0!</v>
      </c>
      <c r="F14" s="138" t="e">
        <f t="shared" si="2"/>
        <v>#DIV/0!</v>
      </c>
      <c r="H14" s="108" t="s">
        <v>139</v>
      </c>
      <c r="I14" s="111">
        <v>8734.24</v>
      </c>
      <c r="J14" s="111">
        <v>5070.08</v>
      </c>
      <c r="K14" s="111">
        <v>4501.2</v>
      </c>
      <c r="L14" s="111">
        <v>3000</v>
      </c>
      <c r="M14" s="111"/>
      <c r="N14" s="111"/>
      <c r="O14" s="111"/>
      <c r="P14" s="111"/>
      <c r="Q14" s="107"/>
      <c r="R14" s="107"/>
      <c r="S14" s="107"/>
      <c r="T14" s="241"/>
      <c r="U14" s="241"/>
      <c r="V14" s="241"/>
      <c r="W14" s="241"/>
    </row>
    <row r="15" spans="1:23">
      <c r="A15" s="123"/>
      <c r="B15" s="127" t="s">
        <v>140</v>
      </c>
      <c r="C15" s="141"/>
      <c r="D15" s="126"/>
      <c r="E15" s="121" t="e">
        <f>H22/D15</f>
        <v>#DIV/0!</v>
      </c>
      <c r="F15" s="138" t="e">
        <f t="shared" si="2"/>
        <v>#DIV/0!</v>
      </c>
      <c r="H15" s="108" t="s">
        <v>141</v>
      </c>
      <c r="I15" s="142"/>
      <c r="J15" s="142"/>
      <c r="K15" s="111"/>
      <c r="L15" s="111"/>
      <c r="M15" s="111"/>
      <c r="N15" s="111"/>
      <c r="O15" s="111"/>
      <c r="P15" s="111"/>
      <c r="Q15" s="143" t="s">
        <v>142</v>
      </c>
      <c r="R15" s="286">
        <f>SUM(R16:R28)</f>
        <v>273.10000000000002</v>
      </c>
      <c r="S15" s="107"/>
      <c r="T15" s="107"/>
      <c r="U15" s="107"/>
      <c r="V15" s="107"/>
      <c r="W15" s="110"/>
    </row>
    <row r="16" spans="1:23">
      <c r="A16" s="123"/>
      <c r="B16" s="127" t="s">
        <v>143</v>
      </c>
      <c r="C16" s="126">
        <f>R40</f>
        <v>0</v>
      </c>
      <c r="D16" s="126"/>
      <c r="E16" s="121" t="e">
        <f t="shared" si="3"/>
        <v>#DIV/0!</v>
      </c>
      <c r="F16" s="138" t="e">
        <f t="shared" si="2"/>
        <v>#DIV/0!</v>
      </c>
      <c r="H16" s="108" t="s">
        <v>144</v>
      </c>
      <c r="I16" s="293">
        <f t="shared" ref="I16:M16" si="4">SUM(I4:I15)</f>
        <v>96521.07</v>
      </c>
      <c r="J16" s="297">
        <f>SUM(J4:J15)</f>
        <v>56394.8</v>
      </c>
      <c r="K16" s="293">
        <f t="shared" si="4"/>
        <v>49962.400000000001</v>
      </c>
      <c r="L16" s="297">
        <f t="shared" si="4"/>
        <v>33449.040000000001</v>
      </c>
      <c r="M16" s="144">
        <f t="shared" si="4"/>
        <v>0</v>
      </c>
      <c r="N16" s="144">
        <f>SUM(N4:N15)</f>
        <v>0</v>
      </c>
      <c r="O16" s="296">
        <f>SUM(O4:O15)</f>
        <v>9469.51</v>
      </c>
      <c r="P16" s="111">
        <f>SUM(P4:P15)</f>
        <v>0</v>
      </c>
      <c r="Q16" s="108" t="s">
        <v>119</v>
      </c>
      <c r="R16" s="108">
        <v>48.9</v>
      </c>
      <c r="S16" s="107"/>
      <c r="T16" s="107"/>
      <c r="U16" s="107"/>
      <c r="V16" s="107"/>
      <c r="W16" s="110"/>
    </row>
    <row r="17" spans="1:23">
      <c r="A17" s="123"/>
      <c r="B17" s="127" t="s">
        <v>145</v>
      </c>
      <c r="D17" s="126"/>
      <c r="E17" s="121" t="e">
        <f>C54/D17</f>
        <v>#DIV/0!</v>
      </c>
      <c r="F17" s="138" t="e">
        <f t="shared" si="2"/>
        <v>#DIV/0!</v>
      </c>
      <c r="H17" s="108" t="s">
        <v>146</v>
      </c>
      <c r="I17" s="111">
        <f>I16+K16</f>
        <v>146483.47</v>
      </c>
      <c r="J17" s="107"/>
      <c r="K17" s="108" t="s">
        <v>147</v>
      </c>
      <c r="L17" s="296">
        <f>J16+L16</f>
        <v>89843.839999999997</v>
      </c>
      <c r="M17" s="107"/>
      <c r="N17" s="108" t="s">
        <v>311</v>
      </c>
      <c r="O17" s="296">
        <f>M16+N16+O16+P16</f>
        <v>9469.51</v>
      </c>
      <c r="Q17" s="108" t="s">
        <v>121</v>
      </c>
      <c r="R17" s="108"/>
      <c r="S17" s="107"/>
      <c r="T17" s="143" t="s">
        <v>148</v>
      </c>
      <c r="U17" s="286">
        <f>SUM(U18:U30)</f>
        <v>16250</v>
      </c>
      <c r="V17" s="143" t="s">
        <v>149</v>
      </c>
      <c r="W17" s="289">
        <f>SUM(W18:W29)</f>
        <v>1478.6000000000001</v>
      </c>
    </row>
    <row r="18" spans="1:23">
      <c r="A18" s="123"/>
      <c r="B18" s="127" t="s">
        <v>150</v>
      </c>
      <c r="C18" s="243"/>
      <c r="D18" s="126"/>
      <c r="E18" s="121" t="e">
        <f t="shared" si="3"/>
        <v>#DIV/0!</v>
      </c>
      <c r="F18" s="138" t="e">
        <f t="shared" si="2"/>
        <v>#DIV/0!</v>
      </c>
      <c r="H18" s="145"/>
      <c r="I18" s="107"/>
      <c r="J18" s="107" t="s">
        <v>236</v>
      </c>
      <c r="K18" s="107"/>
      <c r="L18" s="146">
        <f>L17+O17</f>
        <v>99313.349999999991</v>
      </c>
      <c r="M18" s="107"/>
      <c r="N18" s="107"/>
      <c r="O18" s="107"/>
      <c r="Q18" s="108" t="s">
        <v>123</v>
      </c>
      <c r="R18" s="108"/>
      <c r="S18" s="107"/>
      <c r="T18" s="105" t="s">
        <v>119</v>
      </c>
      <c r="U18" s="106">
        <v>937.5</v>
      </c>
      <c r="V18" s="105" t="s">
        <v>119</v>
      </c>
      <c r="W18" s="106">
        <v>177.9</v>
      </c>
    </row>
    <row r="19" spans="1:23">
      <c r="A19" s="123"/>
      <c r="B19" s="124" t="s">
        <v>151</v>
      </c>
      <c r="C19" s="126"/>
      <c r="D19" s="126"/>
      <c r="E19" s="121" t="e">
        <f t="shared" si="3"/>
        <v>#DIV/0!</v>
      </c>
      <c r="F19" s="138" t="e">
        <f t="shared" si="2"/>
        <v>#DIV/0!</v>
      </c>
      <c r="H19" s="108" t="s">
        <v>152</v>
      </c>
      <c r="I19" s="147">
        <f>L17+O17+P19</f>
        <v>108782.85999999999</v>
      </c>
      <c r="J19" s="107"/>
      <c r="K19" s="108" t="s">
        <v>153</v>
      </c>
      <c r="L19" s="111">
        <f>I17</f>
        <v>146483.47</v>
      </c>
      <c r="M19" s="148" t="s">
        <v>154</v>
      </c>
      <c r="N19" s="149">
        <f>L16+N16+P16</f>
        <v>33449.040000000001</v>
      </c>
      <c r="O19" s="108" t="s">
        <v>237</v>
      </c>
      <c r="P19" s="150">
        <f>O16+P16</f>
        <v>9469.51</v>
      </c>
      <c r="Q19" s="108" t="s">
        <v>125</v>
      </c>
      <c r="R19" s="108"/>
      <c r="S19" s="107"/>
      <c r="T19" s="145" t="s">
        <v>121</v>
      </c>
      <c r="U19" s="110">
        <v>1250</v>
      </c>
      <c r="V19" s="145" t="s">
        <v>121</v>
      </c>
      <c r="W19" s="110"/>
    </row>
    <row r="20" spans="1:23">
      <c r="A20" s="151"/>
      <c r="B20" s="152" t="s">
        <v>155</v>
      </c>
      <c r="C20" s="291">
        <f>L58</f>
        <v>110</v>
      </c>
      <c r="D20" s="153">
        <v>0</v>
      </c>
      <c r="E20" s="121" t="e">
        <f>C20/D20</f>
        <v>#DIV/0!</v>
      </c>
      <c r="F20" s="138" t="e">
        <f t="shared" si="2"/>
        <v>#DIV/0!</v>
      </c>
      <c r="H20" s="145"/>
      <c r="I20" s="107"/>
      <c r="J20" s="107"/>
      <c r="K20" s="107"/>
      <c r="L20" s="107"/>
      <c r="M20" s="107"/>
      <c r="N20" s="107"/>
      <c r="O20" s="107"/>
      <c r="Q20" s="108" t="s">
        <v>127</v>
      </c>
      <c r="R20" s="108">
        <v>62.6</v>
      </c>
      <c r="S20" s="107"/>
      <c r="T20" s="145" t="s">
        <v>123</v>
      </c>
      <c r="U20" s="110">
        <v>937.5</v>
      </c>
      <c r="V20" s="145" t="s">
        <v>123</v>
      </c>
      <c r="W20" s="110">
        <v>108.1</v>
      </c>
    </row>
    <row r="21" spans="1:23">
      <c r="A21" s="134" t="s">
        <v>24</v>
      </c>
      <c r="B21" s="135" t="s">
        <v>156</v>
      </c>
      <c r="C21" s="136">
        <f>SUM(C22:C33)</f>
        <v>18617.559999999998</v>
      </c>
      <c r="D21" s="137">
        <f>SUM(D22:D33)</f>
        <v>0</v>
      </c>
      <c r="E21" s="116" t="e">
        <f>C21/D21</f>
        <v>#DIV/0!</v>
      </c>
      <c r="F21" s="117" t="e">
        <f>D21/D42</f>
        <v>#DIV/0!</v>
      </c>
      <c r="H21" s="154" t="s">
        <v>157</v>
      </c>
      <c r="I21" s="306">
        <f>SUM(H22:I55)</f>
        <v>0</v>
      </c>
      <c r="J21" s="107"/>
      <c r="K21" s="143" t="s">
        <v>158</v>
      </c>
      <c r="L21" s="305">
        <f>SUM(K22:L49)</f>
        <v>0</v>
      </c>
      <c r="M21" s="107"/>
      <c r="N21" s="143" t="s">
        <v>159</v>
      </c>
      <c r="O21" s="286">
        <f>SUM(N22:O36)</f>
        <v>525.1099999999999</v>
      </c>
      <c r="Q21" s="108" t="s">
        <v>129</v>
      </c>
      <c r="R21" s="108"/>
      <c r="S21" s="107"/>
      <c r="T21" s="145" t="s">
        <v>125</v>
      </c>
      <c r="U21" s="110">
        <v>937.5</v>
      </c>
      <c r="V21" s="145" t="s">
        <v>125</v>
      </c>
      <c r="W21" s="110">
        <v>97.4</v>
      </c>
    </row>
    <row r="22" spans="1:23">
      <c r="A22" s="123"/>
      <c r="B22" s="124" t="s">
        <v>160</v>
      </c>
      <c r="C22" s="285">
        <f>R15</f>
        <v>273.10000000000002</v>
      </c>
      <c r="D22" s="126"/>
      <c r="E22" s="121" t="e">
        <f>C22/D22</f>
        <v>#DIV/0!</v>
      </c>
      <c r="F22" s="138" t="e">
        <f>D22/$D$21</f>
        <v>#DIV/0!</v>
      </c>
      <c r="H22" s="242"/>
      <c r="I22" s="108"/>
      <c r="J22" s="107"/>
      <c r="K22" s="108"/>
      <c r="L22" s="108"/>
      <c r="M22" s="107"/>
      <c r="N22" s="108">
        <v>28.4</v>
      </c>
      <c r="O22" s="108"/>
      <c r="Q22" s="108" t="s">
        <v>131</v>
      </c>
      <c r="R22" s="108"/>
      <c r="S22" s="107"/>
      <c r="T22" s="145" t="s">
        <v>127</v>
      </c>
      <c r="U22" s="155">
        <v>937.5</v>
      </c>
      <c r="V22" s="145" t="s">
        <v>127</v>
      </c>
      <c r="W22" s="110">
        <v>105.8</v>
      </c>
    </row>
    <row r="23" spans="1:23">
      <c r="A23" s="123"/>
      <c r="B23" s="124" t="s">
        <v>161</v>
      </c>
      <c r="C23" s="285">
        <f>R59</f>
        <v>1208.5</v>
      </c>
      <c r="D23" s="126"/>
      <c r="E23" s="121" t="e">
        <f>C23/D23</f>
        <v>#DIV/0!</v>
      </c>
      <c r="F23" s="138" t="e">
        <f t="shared" ref="F23:F33" si="5">D23/$D$21</f>
        <v>#DIV/0!</v>
      </c>
      <c r="H23" s="108"/>
      <c r="I23" s="108"/>
      <c r="J23" s="107"/>
      <c r="K23" s="108"/>
      <c r="L23" s="108"/>
      <c r="M23" s="107"/>
      <c r="N23" s="108">
        <v>33.29</v>
      </c>
      <c r="O23" s="108"/>
      <c r="Q23" s="108" t="s">
        <v>133</v>
      </c>
      <c r="R23" s="108">
        <v>106.6</v>
      </c>
      <c r="S23" s="107"/>
      <c r="T23" s="145" t="s">
        <v>129</v>
      </c>
      <c r="U23" s="110">
        <v>1875</v>
      </c>
      <c r="V23" s="145" t="s">
        <v>129</v>
      </c>
      <c r="W23" s="110">
        <v>120.1</v>
      </c>
    </row>
    <row r="24" spans="1:23">
      <c r="A24" s="123"/>
      <c r="B24" s="124" t="s">
        <v>162</v>
      </c>
      <c r="C24" s="126"/>
      <c r="D24" s="126"/>
      <c r="E24" s="121" t="e">
        <f t="shared" ref="E24:E42" si="6">C24/D24</f>
        <v>#DIV/0!</v>
      </c>
      <c r="F24" s="138" t="e">
        <f t="shared" si="5"/>
        <v>#DIV/0!</v>
      </c>
      <c r="H24" s="108"/>
      <c r="I24" s="108"/>
      <c r="J24" s="107"/>
      <c r="K24" s="108"/>
      <c r="L24" s="108"/>
      <c r="M24" s="107"/>
      <c r="N24" s="108">
        <v>28.36</v>
      </c>
      <c r="O24" s="108"/>
      <c r="Q24" s="108" t="s">
        <v>135</v>
      </c>
      <c r="R24" s="108">
        <v>55</v>
      </c>
      <c r="S24" s="107"/>
      <c r="T24" s="145" t="s">
        <v>131</v>
      </c>
      <c r="U24" s="110">
        <v>1875</v>
      </c>
      <c r="V24" s="145" t="s">
        <v>131</v>
      </c>
      <c r="W24" s="110">
        <v>126.2</v>
      </c>
    </row>
    <row r="25" spans="1:23">
      <c r="A25" s="123"/>
      <c r="B25" s="124" t="s">
        <v>163</v>
      </c>
      <c r="C25" s="243">
        <f>B89</f>
        <v>0</v>
      </c>
      <c r="D25" s="126"/>
      <c r="E25" s="121" t="e">
        <f t="shared" si="6"/>
        <v>#DIV/0!</v>
      </c>
      <c r="F25" s="138" t="e">
        <f t="shared" si="5"/>
        <v>#DIV/0!</v>
      </c>
      <c r="H25" s="108"/>
      <c r="I25" s="108"/>
      <c r="J25" s="107"/>
      <c r="K25" s="108"/>
      <c r="L25" s="108"/>
      <c r="M25" s="107"/>
      <c r="N25" s="108">
        <v>33.29</v>
      </c>
      <c r="O25" s="108"/>
      <c r="Q25" s="108" t="s">
        <v>137</v>
      </c>
      <c r="R25" s="108"/>
      <c r="S25" s="107"/>
      <c r="T25" s="145" t="s">
        <v>133</v>
      </c>
      <c r="U25" s="110">
        <v>1875</v>
      </c>
      <c r="V25" s="145" t="s">
        <v>133</v>
      </c>
      <c r="W25" s="110">
        <v>236.4</v>
      </c>
    </row>
    <row r="26" spans="1:23">
      <c r="A26" s="123"/>
      <c r="B26" s="124" t="s">
        <v>164</v>
      </c>
      <c r="C26" s="285">
        <f>S72</f>
        <v>360.85</v>
      </c>
      <c r="D26" s="126"/>
      <c r="E26" s="121" t="e">
        <f t="shared" si="6"/>
        <v>#DIV/0!</v>
      </c>
      <c r="F26" s="138" t="e">
        <f t="shared" si="5"/>
        <v>#DIV/0!</v>
      </c>
      <c r="H26" s="108"/>
      <c r="I26" s="108"/>
      <c r="J26" s="107"/>
      <c r="K26" s="108"/>
      <c r="L26" s="108"/>
      <c r="M26" s="107"/>
      <c r="N26" s="108">
        <v>33.29</v>
      </c>
      <c r="O26" s="108"/>
      <c r="Q26" s="108" t="s">
        <v>139</v>
      </c>
      <c r="R26" s="241"/>
      <c r="S26" s="107"/>
      <c r="T26" s="145" t="s">
        <v>135</v>
      </c>
      <c r="U26" s="110">
        <v>1875</v>
      </c>
      <c r="V26" s="145" t="s">
        <v>135</v>
      </c>
      <c r="W26" s="110">
        <v>266.5</v>
      </c>
    </row>
    <row r="27" spans="1:23">
      <c r="A27" s="123"/>
      <c r="B27" s="124" t="s">
        <v>165</v>
      </c>
      <c r="C27" s="126"/>
      <c r="D27" s="126"/>
      <c r="E27" s="121" t="e">
        <f t="shared" si="6"/>
        <v>#DIV/0!</v>
      </c>
      <c r="F27" s="138" t="e">
        <f t="shared" si="5"/>
        <v>#DIV/0!</v>
      </c>
      <c r="H27" s="108"/>
      <c r="I27" s="108"/>
      <c r="J27" s="107"/>
      <c r="K27" s="108"/>
      <c r="L27" s="108"/>
      <c r="M27" s="107"/>
      <c r="N27" s="108">
        <v>146.63</v>
      </c>
      <c r="O27" s="108"/>
      <c r="Q27" s="108" t="s">
        <v>141</v>
      </c>
      <c r="R27" s="108"/>
      <c r="S27" s="107"/>
      <c r="T27" s="145" t="s">
        <v>137</v>
      </c>
      <c r="U27" s="110">
        <v>1875</v>
      </c>
      <c r="V27" s="145" t="s">
        <v>137</v>
      </c>
      <c r="W27" s="110">
        <v>240.2</v>
      </c>
    </row>
    <row r="28" spans="1:23">
      <c r="A28" s="123"/>
      <c r="B28" s="124" t="s">
        <v>166</v>
      </c>
      <c r="C28" s="243">
        <f>I66</f>
        <v>0</v>
      </c>
      <c r="D28" s="126">
        <v>0</v>
      </c>
      <c r="E28" s="121" t="e">
        <f t="shared" si="6"/>
        <v>#DIV/0!</v>
      </c>
      <c r="F28" s="138" t="e">
        <f t="shared" si="5"/>
        <v>#DIV/0!</v>
      </c>
      <c r="H28" s="108"/>
      <c r="I28" s="108"/>
      <c r="J28" s="107"/>
      <c r="K28" s="108"/>
      <c r="L28" s="108"/>
      <c r="M28" s="107"/>
      <c r="N28" s="108">
        <v>43.14</v>
      </c>
      <c r="O28" s="108"/>
      <c r="Q28" s="108" t="s">
        <v>90</v>
      </c>
      <c r="R28" s="108"/>
      <c r="S28" s="107"/>
      <c r="T28" s="145" t="s">
        <v>139</v>
      </c>
      <c r="U28" s="110">
        <v>1875</v>
      </c>
      <c r="V28" s="145" t="s">
        <v>139</v>
      </c>
      <c r="W28" s="110"/>
    </row>
    <row r="29" spans="1:23">
      <c r="A29" s="123"/>
      <c r="B29" s="124" t="s">
        <v>167</v>
      </c>
      <c r="C29" s="285">
        <f>O21</f>
        <v>525.1099999999999</v>
      </c>
      <c r="D29" s="126"/>
      <c r="E29" s="121" t="e">
        <f t="shared" si="6"/>
        <v>#DIV/0!</v>
      </c>
      <c r="F29" s="138" t="e">
        <f t="shared" si="5"/>
        <v>#DIV/0!</v>
      </c>
      <c r="H29" s="96"/>
      <c r="I29" s="108"/>
      <c r="J29" s="107"/>
      <c r="K29" s="108"/>
      <c r="L29" s="108"/>
      <c r="M29" s="107"/>
      <c r="N29" s="108">
        <v>57.93</v>
      </c>
      <c r="O29" s="108"/>
      <c r="Q29" s="107"/>
      <c r="R29" s="107"/>
      <c r="S29" s="107"/>
      <c r="T29" s="156" t="s">
        <v>141</v>
      </c>
      <c r="U29" s="140"/>
      <c r="V29" s="156" t="s">
        <v>141</v>
      </c>
      <c r="W29" s="140"/>
    </row>
    <row r="30" spans="1:23">
      <c r="A30" s="157"/>
      <c r="B30" s="158" t="s">
        <v>168</v>
      </c>
      <c r="C30" s="159"/>
      <c r="D30" s="159">
        <v>0</v>
      </c>
      <c r="E30" s="121" t="e">
        <f t="shared" si="6"/>
        <v>#DIV/0!</v>
      </c>
      <c r="F30" s="138" t="e">
        <f t="shared" si="5"/>
        <v>#DIV/0!</v>
      </c>
      <c r="H30" s="108"/>
      <c r="I30" s="108"/>
      <c r="J30" s="107"/>
      <c r="K30" s="108"/>
      <c r="L30" s="108"/>
      <c r="M30" s="107"/>
      <c r="N30" s="108">
        <v>38.21</v>
      </c>
      <c r="O30" s="108"/>
      <c r="Q30" s="107"/>
      <c r="R30" s="107"/>
      <c r="S30" s="107"/>
      <c r="T30" s="107"/>
      <c r="U30" s="108"/>
      <c r="V30" s="107"/>
      <c r="W30" s="110"/>
    </row>
    <row r="31" spans="1:23">
      <c r="A31" s="123"/>
      <c r="B31" s="124" t="s">
        <v>169</v>
      </c>
      <c r="C31" s="285">
        <f>U17</f>
        <v>16250</v>
      </c>
      <c r="D31" s="126">
        <v>0</v>
      </c>
      <c r="E31" s="121" t="e">
        <f t="shared" si="6"/>
        <v>#DIV/0!</v>
      </c>
      <c r="F31" s="138" t="e">
        <f t="shared" si="5"/>
        <v>#DIV/0!</v>
      </c>
      <c r="H31" s="108"/>
      <c r="I31" s="108"/>
      <c r="J31" s="107"/>
      <c r="K31" s="108"/>
      <c r="L31" s="108"/>
      <c r="M31" s="107"/>
      <c r="N31" s="241">
        <v>82.57</v>
      </c>
      <c r="O31" s="108"/>
      <c r="Q31" s="107"/>
      <c r="R31" s="107"/>
      <c r="S31" s="107"/>
      <c r="T31" s="107"/>
      <c r="U31" s="107"/>
      <c r="V31" s="107"/>
      <c r="W31" s="110"/>
    </row>
    <row r="32" spans="1:23">
      <c r="A32" s="123"/>
      <c r="B32" s="124" t="s">
        <v>170</v>
      </c>
      <c r="C32" s="126"/>
      <c r="D32" s="126">
        <v>0</v>
      </c>
      <c r="E32" s="121" t="e">
        <f t="shared" si="6"/>
        <v>#DIV/0!</v>
      </c>
      <c r="F32" s="138" t="e">
        <f t="shared" si="5"/>
        <v>#DIV/0!</v>
      </c>
      <c r="H32" s="108"/>
      <c r="I32" s="108"/>
      <c r="J32" s="107"/>
      <c r="K32" s="108"/>
      <c r="L32" s="108"/>
      <c r="M32" s="107"/>
      <c r="N32" s="108"/>
      <c r="O32" s="108"/>
      <c r="Q32" s="107"/>
      <c r="R32" s="107"/>
      <c r="S32" s="107"/>
      <c r="T32" s="143" t="s">
        <v>171</v>
      </c>
      <c r="U32" s="350">
        <f>SUM(U34:W45)</f>
        <v>4664.1499999999996</v>
      </c>
      <c r="V32" s="350"/>
      <c r="W32" s="351"/>
    </row>
    <row r="33" spans="1:23">
      <c r="A33" s="129"/>
      <c r="B33" s="130" t="s">
        <v>172</v>
      </c>
      <c r="C33" s="287"/>
      <c r="D33" s="132">
        <v>0</v>
      </c>
      <c r="E33" s="121" t="e">
        <f t="shared" si="6"/>
        <v>#DIV/0!</v>
      </c>
      <c r="F33" s="138" t="e">
        <f t="shared" si="5"/>
        <v>#DIV/0!</v>
      </c>
      <c r="H33" s="108"/>
      <c r="I33" s="108"/>
      <c r="J33" s="107"/>
      <c r="K33" s="108"/>
      <c r="L33" s="108"/>
      <c r="M33" s="107"/>
      <c r="N33" s="108"/>
      <c r="O33" s="108"/>
      <c r="Q33" s="107"/>
      <c r="R33" s="107"/>
      <c r="S33" s="107"/>
      <c r="T33" s="105"/>
      <c r="U33" s="104" t="s">
        <v>173</v>
      </c>
      <c r="V33" s="104" t="s">
        <v>174</v>
      </c>
      <c r="W33" s="106" t="s">
        <v>175</v>
      </c>
    </row>
    <row r="34" spans="1:23">
      <c r="A34" s="134" t="s">
        <v>25</v>
      </c>
      <c r="B34" s="135" t="s">
        <v>176</v>
      </c>
      <c r="C34" s="136">
        <f>SUM(C35:C36)</f>
        <v>6142.75</v>
      </c>
      <c r="D34" s="137">
        <f>SUM(D35:D36)</f>
        <v>0</v>
      </c>
      <c r="E34" s="116" t="e">
        <f t="shared" si="6"/>
        <v>#DIV/0!</v>
      </c>
      <c r="F34" s="117" t="e">
        <f>D34/D42</f>
        <v>#DIV/0!</v>
      </c>
      <c r="H34" s="108"/>
      <c r="I34" s="108"/>
      <c r="J34" s="107"/>
      <c r="K34" s="108"/>
      <c r="L34" s="108"/>
      <c r="M34" s="107"/>
      <c r="N34" s="108"/>
      <c r="O34" s="108"/>
      <c r="Q34" s="107"/>
      <c r="R34" s="107"/>
      <c r="S34" s="107"/>
      <c r="T34" s="145" t="s">
        <v>119</v>
      </c>
      <c r="U34" s="107">
        <v>354.65</v>
      </c>
      <c r="V34" s="107"/>
      <c r="W34" s="110"/>
    </row>
    <row r="35" spans="1:23">
      <c r="A35" s="118"/>
      <c r="B35" s="160" t="s">
        <v>177</v>
      </c>
      <c r="C35" s="290">
        <f>U32</f>
        <v>4664.1499999999996</v>
      </c>
      <c r="D35" s="120">
        <v>0</v>
      </c>
      <c r="E35" s="121" t="e">
        <f t="shared" si="6"/>
        <v>#DIV/0!</v>
      </c>
      <c r="F35" s="122" t="e">
        <f>D35/D34</f>
        <v>#DIV/0!</v>
      </c>
      <c r="H35" s="108"/>
      <c r="I35" s="108"/>
      <c r="J35" s="107"/>
      <c r="K35" s="108"/>
      <c r="L35" s="108"/>
      <c r="M35" s="107"/>
      <c r="N35" s="108"/>
      <c r="O35" s="108"/>
      <c r="Q35" s="107"/>
      <c r="R35" s="107"/>
      <c r="S35" s="107"/>
      <c r="T35" s="145" t="s">
        <v>121</v>
      </c>
      <c r="U35" s="107">
        <v>286.89999999999998</v>
      </c>
      <c r="V35" s="107"/>
      <c r="W35" s="110"/>
    </row>
    <row r="36" spans="1:23">
      <c r="A36" s="129"/>
      <c r="B36" s="130" t="s">
        <v>178</v>
      </c>
      <c r="C36" s="288">
        <f>W17</f>
        <v>1478.6000000000001</v>
      </c>
      <c r="D36" s="132">
        <v>0</v>
      </c>
      <c r="E36" s="121" t="e">
        <f t="shared" si="6"/>
        <v>#DIV/0!</v>
      </c>
      <c r="F36" s="161" t="e">
        <f>D36/D34</f>
        <v>#DIV/0!</v>
      </c>
      <c r="H36" s="108"/>
      <c r="I36" s="108"/>
      <c r="J36" s="107"/>
      <c r="K36" s="108"/>
      <c r="L36" s="108"/>
      <c r="M36" s="107"/>
      <c r="N36" s="156"/>
      <c r="O36" s="140"/>
      <c r="Q36" s="107"/>
      <c r="R36" s="107"/>
      <c r="S36" s="107"/>
      <c r="T36" s="145" t="s">
        <v>123</v>
      </c>
      <c r="U36" s="107">
        <v>357.6</v>
      </c>
      <c r="V36" s="107"/>
      <c r="W36" s="110"/>
    </row>
    <row r="37" spans="1:23">
      <c r="A37" s="162" t="s">
        <v>26</v>
      </c>
      <c r="B37" s="163" t="s">
        <v>179</v>
      </c>
      <c r="C37" s="164">
        <f>SUM(C38:C41)</f>
        <v>0</v>
      </c>
      <c r="D37" s="165">
        <f>SUM(D38:D41)</f>
        <v>0</v>
      </c>
      <c r="E37" s="116" t="e">
        <f t="shared" si="6"/>
        <v>#DIV/0!</v>
      </c>
      <c r="F37" s="117" t="e">
        <f>D37/D42</f>
        <v>#DIV/0!</v>
      </c>
      <c r="H37" s="108"/>
      <c r="I37" s="108"/>
      <c r="J37" s="107"/>
      <c r="K37" s="108"/>
      <c r="L37" s="108"/>
      <c r="M37" s="107"/>
      <c r="N37" s="107"/>
      <c r="O37" s="107"/>
      <c r="Q37" s="107"/>
      <c r="R37" s="107"/>
      <c r="S37" s="107"/>
      <c r="T37" s="145" t="s">
        <v>180</v>
      </c>
      <c r="U37" s="107">
        <v>376.45</v>
      </c>
      <c r="V37" s="107"/>
      <c r="W37" s="110"/>
    </row>
    <row r="38" spans="1:23">
      <c r="A38" s="118"/>
      <c r="B38" s="160" t="s">
        <v>181</v>
      </c>
      <c r="C38" s="120"/>
      <c r="D38" s="120">
        <v>0</v>
      </c>
      <c r="E38" s="121" t="e">
        <f t="shared" si="6"/>
        <v>#DIV/0!</v>
      </c>
      <c r="F38" s="122" t="e">
        <f>D38/D37</f>
        <v>#DIV/0!</v>
      </c>
      <c r="H38" s="108"/>
      <c r="I38" s="108"/>
      <c r="J38" s="107"/>
      <c r="K38" s="108"/>
      <c r="L38" s="108"/>
      <c r="M38" s="107"/>
      <c r="N38" s="107"/>
      <c r="O38" s="107"/>
      <c r="Q38" s="107"/>
      <c r="R38" s="107"/>
      <c r="S38" s="107"/>
      <c r="T38" s="145" t="s">
        <v>127</v>
      </c>
      <c r="U38" s="108">
        <v>313.39999999999998</v>
      </c>
      <c r="V38" s="107"/>
      <c r="W38" s="110"/>
    </row>
    <row r="39" spans="1:23">
      <c r="A39" s="118"/>
      <c r="B39" s="160" t="s">
        <v>182</v>
      </c>
      <c r="C39" s="120"/>
      <c r="D39" s="120">
        <v>0</v>
      </c>
      <c r="E39" s="121" t="e">
        <f t="shared" si="6"/>
        <v>#DIV/0!</v>
      </c>
      <c r="F39" s="122" t="e">
        <f>D39/D37</f>
        <v>#DIV/0!</v>
      </c>
      <c r="H39" s="108"/>
      <c r="I39" s="108"/>
      <c r="J39" s="107"/>
      <c r="K39" s="108"/>
      <c r="L39" s="108"/>
      <c r="M39" s="107"/>
      <c r="N39" s="143" t="s">
        <v>296</v>
      </c>
      <c r="O39" s="300">
        <f>SUM(N40:O55)</f>
        <v>8000.78</v>
      </c>
      <c r="Q39" s="108" t="s">
        <v>297</v>
      </c>
      <c r="R39" s="108"/>
      <c r="S39" s="107"/>
      <c r="T39" s="145" t="s">
        <v>129</v>
      </c>
      <c r="U39" s="107">
        <v>363.3</v>
      </c>
      <c r="V39" s="107"/>
      <c r="W39" s="110"/>
    </row>
    <row r="40" spans="1:23">
      <c r="A40" s="123"/>
      <c r="B40" s="124" t="s">
        <v>183</v>
      </c>
      <c r="C40" s="126"/>
      <c r="D40" s="126">
        <v>0</v>
      </c>
      <c r="E40" s="121" t="e">
        <f t="shared" si="6"/>
        <v>#DIV/0!</v>
      </c>
      <c r="F40" s="138" t="e">
        <f>D40/D37</f>
        <v>#DIV/0!</v>
      </c>
      <c r="H40" s="108"/>
      <c r="I40" s="108"/>
      <c r="J40" s="107"/>
      <c r="K40" s="108"/>
      <c r="L40" s="108"/>
      <c r="M40" s="107"/>
      <c r="N40" s="111">
        <v>474.2</v>
      </c>
      <c r="O40" s="111"/>
      <c r="Q40" s="108" t="s">
        <v>92</v>
      </c>
      <c r="R40" s="108">
        <f>SUM(Q41:R57)</f>
        <v>0</v>
      </c>
      <c r="S40" s="107"/>
      <c r="T40" s="145" t="s">
        <v>131</v>
      </c>
      <c r="U40" s="107">
        <v>330.95</v>
      </c>
      <c r="V40" s="107"/>
      <c r="W40" s="110"/>
    </row>
    <row r="41" spans="1:23">
      <c r="A41" s="166"/>
      <c r="B41" s="167" t="s">
        <v>184</v>
      </c>
      <c r="C41" s="168"/>
      <c r="D41" s="168">
        <v>0</v>
      </c>
      <c r="E41" s="121" t="e">
        <f t="shared" si="6"/>
        <v>#DIV/0!</v>
      </c>
      <c r="F41" s="169" t="e">
        <f>D41/D37</f>
        <v>#DIV/0!</v>
      </c>
      <c r="H41" s="108"/>
      <c r="I41" s="108"/>
      <c r="J41" s="107"/>
      <c r="K41" s="108"/>
      <c r="L41" s="108"/>
      <c r="M41" s="107"/>
      <c r="N41" s="86">
        <v>94</v>
      </c>
      <c r="O41" s="111"/>
      <c r="Q41" s="108"/>
      <c r="R41" s="108"/>
      <c r="S41" s="107"/>
      <c r="T41" s="145" t="s">
        <v>133</v>
      </c>
      <c r="U41" s="107">
        <v>514.1</v>
      </c>
      <c r="V41" s="107"/>
      <c r="W41" s="110"/>
    </row>
    <row r="42" spans="1:23">
      <c r="A42" s="171"/>
      <c r="B42" s="172" t="s">
        <v>185</v>
      </c>
      <c r="C42" s="164">
        <f>C37+C34+C21+C11</f>
        <v>27480.309999999998</v>
      </c>
      <c r="D42" s="173">
        <f>D37+D34+D21+D11+D5</f>
        <v>0</v>
      </c>
      <c r="E42" s="174" t="e">
        <f t="shared" si="6"/>
        <v>#DIV/0!</v>
      </c>
      <c r="F42" s="175" t="e">
        <f>F37+F34+F21+F11+F5</f>
        <v>#DIV/0!</v>
      </c>
      <c r="H42" s="108"/>
      <c r="I42" s="108"/>
      <c r="J42" s="107"/>
      <c r="K42" s="108"/>
      <c r="L42" s="108"/>
      <c r="M42" s="107"/>
      <c r="N42" s="150">
        <v>229</v>
      </c>
      <c r="O42" s="111"/>
      <c r="Q42" s="108"/>
      <c r="R42" s="108"/>
      <c r="S42" s="107"/>
      <c r="T42" s="145" t="s">
        <v>186</v>
      </c>
      <c r="U42" s="107">
        <v>684.05</v>
      </c>
      <c r="V42" s="107"/>
      <c r="W42" s="110"/>
    </row>
    <row r="43" spans="1:23">
      <c r="A43" s="103"/>
      <c r="B43" s="103"/>
      <c r="C43" s="103"/>
      <c r="D43" s="103"/>
      <c r="E43" s="103"/>
      <c r="F43" s="103"/>
      <c r="H43" s="108"/>
      <c r="I43" s="108"/>
      <c r="J43" s="107"/>
      <c r="K43" s="108"/>
      <c r="L43" s="108"/>
      <c r="M43" s="107"/>
      <c r="N43" s="111">
        <v>612.79999999999995</v>
      </c>
      <c r="O43" s="111"/>
      <c r="Q43" s="108"/>
      <c r="R43" s="108"/>
      <c r="S43" s="107"/>
      <c r="T43" s="145" t="s">
        <v>137</v>
      </c>
      <c r="U43" s="107">
        <v>693.55</v>
      </c>
      <c r="V43" s="107"/>
      <c r="W43" s="110"/>
    </row>
    <row r="44" spans="1:23">
      <c r="A44" s="103"/>
      <c r="B44" s="103"/>
      <c r="C44" s="103"/>
      <c r="D44" s="103"/>
      <c r="E44" s="103"/>
      <c r="F44" s="103"/>
      <c r="H44" s="108"/>
      <c r="I44" s="108"/>
      <c r="J44" s="107"/>
      <c r="K44" s="108"/>
      <c r="L44" s="108"/>
      <c r="M44" s="107"/>
      <c r="N44" s="111">
        <v>771.1</v>
      </c>
      <c r="O44" s="111"/>
      <c r="Q44" s="108"/>
      <c r="R44" s="108"/>
      <c r="S44" s="107"/>
      <c r="T44" s="145" t="s">
        <v>139</v>
      </c>
      <c r="U44" s="107">
        <v>389.2</v>
      </c>
      <c r="V44" s="107"/>
      <c r="W44" s="110"/>
    </row>
    <row r="45" spans="1:23" ht="15.75">
      <c r="A45" s="176" t="s">
        <v>187</v>
      </c>
      <c r="B45" s="102"/>
      <c r="C45" s="103"/>
      <c r="D45" s="103"/>
      <c r="E45" s="103"/>
      <c r="F45" s="103"/>
      <c r="H45" s="108"/>
      <c r="I45" s="108"/>
      <c r="J45" s="107"/>
      <c r="K45" s="108"/>
      <c r="L45" s="108"/>
      <c r="M45" s="107"/>
      <c r="N45" s="111">
        <v>251.96</v>
      </c>
      <c r="O45" s="111"/>
      <c r="Q45" s="108"/>
      <c r="R45" s="108"/>
      <c r="S45" s="107"/>
      <c r="T45" s="156" t="s">
        <v>141</v>
      </c>
      <c r="U45" s="139"/>
      <c r="V45" s="139"/>
      <c r="W45" s="140"/>
    </row>
    <row r="46" spans="1:23" ht="22.5">
      <c r="A46" s="177" t="s">
        <v>109</v>
      </c>
      <c r="B46" s="178" t="s">
        <v>110</v>
      </c>
      <c r="C46" s="179" t="s">
        <v>188</v>
      </c>
      <c r="D46" s="179" t="s">
        <v>188</v>
      </c>
      <c r="E46" s="180" t="s">
        <v>189</v>
      </c>
      <c r="F46" s="181" t="s">
        <v>190</v>
      </c>
      <c r="H46" s="108"/>
      <c r="I46" s="108"/>
      <c r="J46" s="107"/>
      <c r="K46" s="108"/>
      <c r="L46" s="108"/>
      <c r="M46" s="107"/>
      <c r="N46" s="111">
        <v>526.25</v>
      </c>
      <c r="O46" s="86"/>
      <c r="Q46" s="108"/>
      <c r="R46" s="108"/>
      <c r="S46" s="107"/>
      <c r="T46" s="107"/>
      <c r="U46" s="107"/>
      <c r="V46" s="107"/>
      <c r="W46" s="110"/>
    </row>
    <row r="47" spans="1:23">
      <c r="A47" s="182" t="s">
        <v>22</v>
      </c>
      <c r="B47" s="183" t="s">
        <v>120</v>
      </c>
      <c r="C47" s="184">
        <f>SUM(C48:C52)</f>
        <v>99313.349999999991</v>
      </c>
      <c r="D47" s="185">
        <f>SUM(D48:D52)</f>
        <v>0</v>
      </c>
      <c r="E47" s="186" t="e">
        <f>C47/D47</f>
        <v>#DIV/0!</v>
      </c>
      <c r="F47" s="187" t="e">
        <f>D47/$D$73</f>
        <v>#DIV/0!</v>
      </c>
      <c r="H47" s="108"/>
      <c r="I47" s="108"/>
      <c r="J47" s="107"/>
      <c r="K47" s="108"/>
      <c r="L47" s="108"/>
      <c r="M47" s="107"/>
      <c r="N47" s="239">
        <v>509.4</v>
      </c>
      <c r="O47" s="111"/>
      <c r="Q47" s="108"/>
      <c r="R47" s="108"/>
      <c r="S47" s="107"/>
      <c r="T47" s="107"/>
      <c r="U47" s="107"/>
      <c r="V47" s="107"/>
      <c r="W47" s="107">
        <f>SUM(W48:W50)</f>
        <v>0</v>
      </c>
    </row>
    <row r="48" spans="1:23">
      <c r="A48" s="118"/>
      <c r="B48" s="160" t="s">
        <v>235</v>
      </c>
      <c r="C48" s="295">
        <f>L17</f>
        <v>89843.839999999997</v>
      </c>
      <c r="D48" s="188"/>
      <c r="E48" s="189" t="e">
        <f>C48/D48</f>
        <v>#DIV/0!</v>
      </c>
      <c r="F48" s="122" t="e">
        <f>D48/$D$47</f>
        <v>#DIV/0!</v>
      </c>
      <c r="H48" s="108"/>
      <c r="I48" s="108"/>
      <c r="J48" s="107"/>
      <c r="K48" s="108"/>
      <c r="L48" s="108"/>
      <c r="M48" s="107"/>
      <c r="N48" s="111">
        <v>105</v>
      </c>
      <c r="O48" s="111"/>
      <c r="Q48" s="108"/>
      <c r="R48" s="108"/>
      <c r="S48" s="107"/>
      <c r="T48" s="107"/>
      <c r="U48" s="107"/>
      <c r="V48" s="107"/>
      <c r="W48" s="107"/>
    </row>
    <row r="49" spans="1:23">
      <c r="A49" s="123"/>
      <c r="B49" s="124" t="s">
        <v>312</v>
      </c>
      <c r="C49" s="240"/>
      <c r="D49" s="190"/>
      <c r="E49" s="189" t="e">
        <f>C49/D49</f>
        <v>#DIV/0!</v>
      </c>
      <c r="F49" s="122" t="e">
        <f t="shared" ref="F49:F52" si="7">D49/$D$47</f>
        <v>#DIV/0!</v>
      </c>
      <c r="H49" s="108"/>
      <c r="I49" s="108"/>
      <c r="J49" s="107"/>
      <c r="K49" s="108"/>
      <c r="L49" s="108"/>
      <c r="M49" s="107"/>
      <c r="N49" s="111">
        <v>577.08000000000004</v>
      </c>
      <c r="O49" s="111"/>
      <c r="Q49" s="108"/>
      <c r="R49" s="108"/>
      <c r="S49" s="107"/>
      <c r="T49" s="107"/>
      <c r="U49" s="107"/>
      <c r="V49" s="107"/>
      <c r="W49" s="107"/>
    </row>
    <row r="50" spans="1:23">
      <c r="A50" s="123"/>
      <c r="B50" s="124" t="s">
        <v>239</v>
      </c>
      <c r="C50" s="240"/>
      <c r="D50" s="190"/>
      <c r="E50" s="189" t="e">
        <f t="shared" ref="E50:E51" si="8">C50/D50</f>
        <v>#DIV/0!</v>
      </c>
      <c r="F50" s="122" t="e">
        <f t="shared" si="7"/>
        <v>#DIV/0!</v>
      </c>
      <c r="H50" s="108"/>
      <c r="I50" s="108"/>
      <c r="J50" s="107"/>
      <c r="K50" s="108"/>
      <c r="L50" s="108"/>
      <c r="M50" s="107"/>
      <c r="N50" s="111">
        <v>214.74</v>
      </c>
      <c r="O50" s="111"/>
      <c r="Q50" s="108"/>
      <c r="R50" s="108"/>
      <c r="S50" s="107"/>
      <c r="T50" s="107"/>
      <c r="U50" s="107"/>
      <c r="V50" s="107"/>
      <c r="W50" s="107"/>
    </row>
    <row r="51" spans="1:23">
      <c r="A51" s="123"/>
      <c r="B51" s="124" t="s">
        <v>191</v>
      </c>
      <c r="C51" s="240"/>
      <c r="D51" s="190"/>
      <c r="E51" s="189" t="e">
        <f t="shared" si="8"/>
        <v>#DIV/0!</v>
      </c>
      <c r="F51" s="122" t="e">
        <f t="shared" si="7"/>
        <v>#DIV/0!</v>
      </c>
      <c r="H51" s="108"/>
      <c r="I51" s="108"/>
      <c r="J51" s="107"/>
      <c r="K51" s="108"/>
      <c r="L51" s="108"/>
      <c r="M51" s="107"/>
      <c r="N51" s="111">
        <v>523.25</v>
      </c>
      <c r="O51" s="111"/>
      <c r="Q51" s="108"/>
      <c r="R51" s="108"/>
      <c r="S51" s="107"/>
      <c r="T51" s="107"/>
      <c r="U51" s="107"/>
      <c r="V51" s="107"/>
      <c r="W51" s="110"/>
    </row>
    <row r="52" spans="1:23">
      <c r="A52" s="129"/>
      <c r="B52" s="130" t="s">
        <v>192</v>
      </c>
      <c r="C52" s="299">
        <f>O17</f>
        <v>9469.51</v>
      </c>
      <c r="D52" s="191"/>
      <c r="E52" s="192" t="e">
        <f>K82/D52</f>
        <v>#DIV/0!</v>
      </c>
      <c r="F52" s="122" t="e">
        <f t="shared" si="7"/>
        <v>#DIV/0!</v>
      </c>
      <c r="H52" s="108"/>
      <c r="I52" s="108"/>
      <c r="J52" s="107"/>
      <c r="K52" s="108"/>
      <c r="L52" s="108"/>
      <c r="M52" s="107"/>
      <c r="N52" s="111">
        <v>3112</v>
      </c>
      <c r="O52" s="111"/>
      <c r="Q52" s="108"/>
      <c r="R52" s="108"/>
      <c r="S52" s="107"/>
      <c r="T52" s="107"/>
      <c r="U52" s="107"/>
      <c r="V52" s="107"/>
      <c r="W52" s="110"/>
    </row>
    <row r="53" spans="1:23">
      <c r="A53" s="182" t="s">
        <v>23</v>
      </c>
      <c r="B53" s="183" t="s">
        <v>193</v>
      </c>
      <c r="C53" s="184">
        <f>SUM(C54:C58)</f>
        <v>13747.25</v>
      </c>
      <c r="D53" s="185">
        <f>SUM(D54:D58)</f>
        <v>0</v>
      </c>
      <c r="E53" s="186" t="e">
        <f>C53/D53</f>
        <v>#DIV/0!</v>
      </c>
      <c r="F53" s="187" t="e">
        <f>D53/$D$73</f>
        <v>#DIV/0!</v>
      </c>
      <c r="H53" s="108"/>
      <c r="I53" s="108"/>
      <c r="J53" s="107"/>
      <c r="K53" s="108"/>
      <c r="L53" s="108"/>
      <c r="M53" s="107"/>
      <c r="N53" s="111"/>
      <c r="O53" s="111"/>
      <c r="Q53" s="108"/>
      <c r="R53" s="108"/>
      <c r="S53" s="107"/>
      <c r="T53" s="107"/>
      <c r="U53" s="107"/>
      <c r="V53" s="107"/>
      <c r="W53" s="110"/>
    </row>
    <row r="54" spans="1:23">
      <c r="A54" s="118"/>
      <c r="B54" s="160" t="s">
        <v>140</v>
      </c>
      <c r="C54" s="126"/>
      <c r="D54" s="188"/>
      <c r="E54" s="189" t="e">
        <f>#REF!/D54</f>
        <v>#REF!</v>
      </c>
      <c r="F54" s="122" t="e">
        <f>D54/$D$53</f>
        <v>#DIV/0!</v>
      </c>
      <c r="H54" s="108"/>
      <c r="I54" s="108"/>
      <c r="J54" s="107"/>
      <c r="K54" s="108"/>
      <c r="L54" s="108"/>
      <c r="M54" s="107"/>
      <c r="N54" s="111"/>
      <c r="O54" s="111"/>
      <c r="Q54" s="108"/>
      <c r="R54" s="108"/>
      <c r="S54" s="107"/>
      <c r="T54" s="107"/>
      <c r="U54" s="107"/>
      <c r="V54" s="107"/>
      <c r="W54" s="110"/>
    </row>
    <row r="55" spans="1:23">
      <c r="A55" s="123"/>
      <c r="B55" s="124" t="s">
        <v>143</v>
      </c>
      <c r="C55" s="298">
        <f>O39</f>
        <v>8000.78</v>
      </c>
      <c r="D55" s="190"/>
      <c r="E55" s="189" t="e">
        <f>C55/D55</f>
        <v>#DIV/0!</v>
      </c>
      <c r="F55" s="122" t="e">
        <f t="shared" ref="F55:F58" si="9">D55/$D$53</f>
        <v>#DIV/0!</v>
      </c>
      <c r="H55" s="156"/>
      <c r="I55" s="140"/>
      <c r="J55" s="107"/>
      <c r="K55" s="108"/>
      <c r="L55" s="108"/>
      <c r="M55" s="107"/>
      <c r="N55" s="111"/>
      <c r="O55" s="111"/>
      <c r="Q55" s="108"/>
      <c r="R55" s="108"/>
      <c r="S55" s="107"/>
      <c r="T55" s="107"/>
      <c r="U55" s="107"/>
      <c r="V55" s="107"/>
      <c r="W55" s="110"/>
    </row>
    <row r="56" spans="1:23">
      <c r="A56" s="123"/>
      <c r="B56" s="124" t="s">
        <v>194</v>
      </c>
      <c r="C56" s="240">
        <f>I21</f>
        <v>0</v>
      </c>
      <c r="D56" s="190"/>
      <c r="E56" s="189" t="e">
        <f t="shared" ref="E56:E58" si="10">C56/D56</f>
        <v>#DIV/0!</v>
      </c>
      <c r="F56" s="122" t="e">
        <f t="shared" si="9"/>
        <v>#DIV/0!</v>
      </c>
      <c r="H56" s="145"/>
      <c r="I56" s="107"/>
      <c r="J56" s="107"/>
      <c r="K56" s="107"/>
      <c r="L56" s="107"/>
      <c r="M56" s="107"/>
      <c r="N56" s="108"/>
      <c r="O56" s="108"/>
      <c r="Q56" s="108"/>
      <c r="R56" s="108"/>
      <c r="S56" s="107"/>
      <c r="T56" s="107"/>
      <c r="U56" s="107"/>
      <c r="V56" s="107"/>
      <c r="W56" s="110"/>
    </row>
    <row r="57" spans="1:23">
      <c r="A57" s="123"/>
      <c r="B57" s="124" t="s">
        <v>150</v>
      </c>
      <c r="C57" s="298">
        <f>R1</f>
        <v>5746.47</v>
      </c>
      <c r="D57" s="190"/>
      <c r="E57" s="189" t="e">
        <f t="shared" si="10"/>
        <v>#DIV/0!</v>
      </c>
      <c r="F57" s="122" t="e">
        <f t="shared" si="9"/>
        <v>#DIV/0!</v>
      </c>
      <c r="H57" s="145"/>
      <c r="I57" s="107"/>
      <c r="J57" s="107"/>
      <c r="K57" s="107"/>
      <c r="L57" s="107"/>
      <c r="M57" s="107"/>
      <c r="N57" s="108"/>
      <c r="O57" s="108"/>
      <c r="Q57" s="108"/>
      <c r="R57" s="108"/>
      <c r="S57" s="107"/>
      <c r="T57" s="107"/>
      <c r="U57" s="107"/>
      <c r="V57" s="107"/>
      <c r="W57" s="110"/>
    </row>
    <row r="58" spans="1:23">
      <c r="A58" s="129"/>
      <c r="B58" s="130" t="s">
        <v>151</v>
      </c>
      <c r="C58" s="191"/>
      <c r="D58" s="191"/>
      <c r="E58" s="189" t="e">
        <f t="shared" si="10"/>
        <v>#DIV/0!</v>
      </c>
      <c r="F58" s="122" t="e">
        <f t="shared" si="9"/>
        <v>#DIV/0!</v>
      </c>
      <c r="H58" s="193" t="s">
        <v>138</v>
      </c>
      <c r="I58" s="304">
        <f>SUM(H60:I64)</f>
        <v>0</v>
      </c>
      <c r="J58" s="107"/>
      <c r="K58" s="143" t="s">
        <v>155</v>
      </c>
      <c r="L58" s="286">
        <f>SUM(L59:L75)</f>
        <v>110</v>
      </c>
      <c r="M58" s="107"/>
      <c r="N58" s="107"/>
      <c r="O58" s="107"/>
      <c r="Q58" s="107"/>
      <c r="R58" s="107"/>
      <c r="S58" s="107"/>
      <c r="T58" s="107"/>
      <c r="U58" s="107"/>
      <c r="V58" s="107"/>
      <c r="W58" s="110"/>
    </row>
    <row r="59" spans="1:23">
      <c r="A59" s="182" t="s">
        <v>24</v>
      </c>
      <c r="B59" s="183" t="s">
        <v>156</v>
      </c>
      <c r="C59" s="184">
        <f>C60+C64+C66+C69+C70</f>
        <v>8743.17</v>
      </c>
      <c r="D59" s="185">
        <f>D60+D66+D69+D70</f>
        <v>0</v>
      </c>
      <c r="E59" s="186" t="e">
        <f>C59/D59</f>
        <v>#DIV/0!</v>
      </c>
      <c r="F59" s="187" t="e">
        <f>D59/$D$73</f>
        <v>#DIV/0!</v>
      </c>
      <c r="H59" s="108" t="s">
        <v>195</v>
      </c>
      <c r="I59" s="194" t="s">
        <v>196</v>
      </c>
      <c r="J59" s="107"/>
      <c r="K59" s="108" t="s">
        <v>197</v>
      </c>
      <c r="L59" s="108"/>
      <c r="M59" s="107"/>
      <c r="N59" s="304" t="s">
        <v>234</v>
      </c>
      <c r="O59" s="284">
        <f>SUM(N60:O74)</f>
        <v>2610</v>
      </c>
      <c r="Q59" s="143" t="s">
        <v>161</v>
      </c>
      <c r="R59" s="284">
        <f>SUM(R60:R71)</f>
        <v>1208.5</v>
      </c>
      <c r="S59" s="304" t="s">
        <v>198</v>
      </c>
      <c r="T59" s="107"/>
      <c r="U59" s="107"/>
      <c r="V59" s="107"/>
      <c r="W59" s="110"/>
    </row>
    <row r="60" spans="1:23">
      <c r="A60" s="118" t="s">
        <v>41</v>
      </c>
      <c r="B60" s="119" t="s">
        <v>199</v>
      </c>
      <c r="C60" s="195">
        <f>SUM(C61:C63)</f>
        <v>0</v>
      </c>
      <c r="D60" s="195">
        <f>SUM(D61:D65)</f>
        <v>0</v>
      </c>
      <c r="E60" s="189" t="e">
        <f>C60/D60</f>
        <v>#DIV/0!</v>
      </c>
      <c r="F60" s="196" t="e">
        <f>D60/$D$59</f>
        <v>#DIV/0!</v>
      </c>
      <c r="H60" s="108"/>
      <c r="I60" s="108"/>
      <c r="J60" s="107"/>
      <c r="K60" s="108" t="s">
        <v>200</v>
      </c>
      <c r="L60" s="108"/>
      <c r="M60" s="107"/>
      <c r="N60" s="108">
        <v>30</v>
      </c>
      <c r="O60" s="108"/>
      <c r="Q60" s="105" t="s">
        <v>119</v>
      </c>
      <c r="R60" s="86">
        <v>120.85</v>
      </c>
      <c r="S60" s="86"/>
      <c r="T60" s="107"/>
      <c r="U60" s="107"/>
      <c r="V60" s="107"/>
      <c r="W60" s="110"/>
    </row>
    <row r="61" spans="1:23">
      <c r="A61" s="123"/>
      <c r="B61" s="124" t="s">
        <v>160</v>
      </c>
      <c r="C61" s="190"/>
      <c r="D61" s="190"/>
      <c r="E61" s="189" t="e">
        <f>C61/D61</f>
        <v>#DIV/0!</v>
      </c>
      <c r="F61" s="138" t="e">
        <f>D61/$D$60</f>
        <v>#DIV/0!</v>
      </c>
      <c r="H61" s="108"/>
      <c r="I61" s="108"/>
      <c r="J61" s="107"/>
      <c r="K61" s="108" t="s">
        <v>201</v>
      </c>
      <c r="L61" s="108">
        <v>110</v>
      </c>
      <c r="M61" s="107"/>
      <c r="N61" s="108">
        <v>272</v>
      </c>
      <c r="O61" s="108"/>
      <c r="Q61" s="145" t="s">
        <v>121</v>
      </c>
      <c r="R61" s="86">
        <v>120.85</v>
      </c>
      <c r="S61" s="108">
        <v>72</v>
      </c>
      <c r="T61" s="107"/>
      <c r="U61" s="107"/>
      <c r="V61" s="107"/>
      <c r="W61" s="110"/>
    </row>
    <row r="62" spans="1:23">
      <c r="A62" s="123"/>
      <c r="B62" s="124" t="s">
        <v>202</v>
      </c>
      <c r="C62" s="190"/>
      <c r="D62" s="190"/>
      <c r="E62" s="189" t="e">
        <f t="shared" ref="E62:E71" si="11">C62/D62</f>
        <v>#DIV/0!</v>
      </c>
      <c r="F62" s="138" t="e">
        <f t="shared" ref="F62:F65" si="12">D62/$D$60</f>
        <v>#DIV/0!</v>
      </c>
      <c r="H62" s="108"/>
      <c r="I62" s="108"/>
      <c r="J62" s="107"/>
      <c r="K62" s="108" t="s">
        <v>203</v>
      </c>
      <c r="L62" s="108"/>
      <c r="M62" s="107"/>
      <c r="N62" s="108">
        <v>540</v>
      </c>
      <c r="O62" s="108"/>
      <c r="Q62" s="145" t="s">
        <v>123</v>
      </c>
      <c r="R62" s="86">
        <v>120.85</v>
      </c>
      <c r="S62" s="108">
        <v>108.85</v>
      </c>
      <c r="T62" s="107"/>
      <c r="U62" s="107"/>
      <c r="V62" s="107"/>
      <c r="W62" s="110"/>
    </row>
    <row r="63" spans="1:23">
      <c r="A63" s="123"/>
      <c r="B63" s="197" t="s">
        <v>204</v>
      </c>
      <c r="C63" s="240">
        <f>L21</f>
        <v>0</v>
      </c>
      <c r="D63" s="190"/>
      <c r="E63" s="189" t="e">
        <f t="shared" si="11"/>
        <v>#DIV/0!</v>
      </c>
      <c r="F63" s="138" t="e">
        <f t="shared" si="12"/>
        <v>#DIV/0!</v>
      </c>
      <c r="H63" s="108"/>
      <c r="I63" s="108"/>
      <c r="J63" s="107"/>
      <c r="K63" s="108" t="s">
        <v>205</v>
      </c>
      <c r="L63" s="108"/>
      <c r="M63" s="107"/>
      <c r="N63" s="108">
        <v>296</v>
      </c>
      <c r="O63" s="108"/>
      <c r="Q63" s="145" t="s">
        <v>125</v>
      </c>
      <c r="R63" s="108">
        <v>120.85</v>
      </c>
      <c r="S63" s="108">
        <v>36</v>
      </c>
      <c r="T63" s="107"/>
      <c r="U63" s="107"/>
      <c r="V63" s="107"/>
      <c r="W63" s="110"/>
    </row>
    <row r="64" spans="1:23">
      <c r="A64" s="123"/>
      <c r="B64" s="127" t="s">
        <v>206</v>
      </c>
      <c r="C64" s="302">
        <f>D91</f>
        <v>8743.17</v>
      </c>
      <c r="D64" s="190"/>
      <c r="E64" s="189" t="e">
        <f t="shared" si="11"/>
        <v>#DIV/0!</v>
      </c>
      <c r="F64" s="138" t="e">
        <f t="shared" si="12"/>
        <v>#DIV/0!</v>
      </c>
      <c r="H64" s="108"/>
      <c r="I64" s="108"/>
      <c r="J64" s="107"/>
      <c r="K64" s="108" t="s">
        <v>197</v>
      </c>
      <c r="L64" s="108"/>
      <c r="M64" s="107"/>
      <c r="N64" s="108">
        <v>556</v>
      </c>
      <c r="O64" s="108"/>
      <c r="Q64" s="145" t="s">
        <v>127</v>
      </c>
      <c r="R64" s="108">
        <v>120.85</v>
      </c>
      <c r="S64" s="108"/>
      <c r="T64" s="107"/>
      <c r="U64" s="107"/>
      <c r="V64" s="107"/>
      <c r="W64" s="110"/>
    </row>
    <row r="65" spans="1:23">
      <c r="A65" s="123"/>
      <c r="B65" s="124" t="s">
        <v>207</v>
      </c>
      <c r="C65" s="190">
        <v>0</v>
      </c>
      <c r="D65" s="190"/>
      <c r="E65" s="189" t="e">
        <f t="shared" si="11"/>
        <v>#DIV/0!</v>
      </c>
      <c r="F65" s="138" t="e">
        <f t="shared" si="12"/>
        <v>#DIV/0!</v>
      </c>
      <c r="H65" s="145"/>
      <c r="I65" s="107"/>
      <c r="J65" s="107"/>
      <c r="K65" s="108" t="s">
        <v>200</v>
      </c>
      <c r="L65" s="108"/>
      <c r="M65" s="107"/>
      <c r="N65" s="108">
        <v>184</v>
      </c>
      <c r="O65" s="108"/>
      <c r="Q65" s="145" t="s">
        <v>129</v>
      </c>
      <c r="R65" s="108">
        <v>120.85</v>
      </c>
      <c r="S65" s="108"/>
      <c r="T65" s="107"/>
      <c r="U65" s="107"/>
      <c r="V65" s="107"/>
      <c r="W65" s="110"/>
    </row>
    <row r="66" spans="1:23">
      <c r="A66" s="123" t="s">
        <v>42</v>
      </c>
      <c r="B66" s="127" t="s">
        <v>208</v>
      </c>
      <c r="C66" s="198">
        <f>SUM(C67:C68)</f>
        <v>0</v>
      </c>
      <c r="D66" s="198">
        <f>D67+D68</f>
        <v>0</v>
      </c>
      <c r="E66" s="189" t="e">
        <f t="shared" si="11"/>
        <v>#DIV/0!</v>
      </c>
      <c r="F66" s="199" t="e">
        <f>D66/$D$59</f>
        <v>#DIV/0!</v>
      </c>
      <c r="H66" s="154" t="s">
        <v>240</v>
      </c>
      <c r="I66" s="305">
        <f>SUM(H67:I69)</f>
        <v>0</v>
      </c>
      <c r="J66" s="107"/>
      <c r="K66" s="108" t="s">
        <v>209</v>
      </c>
      <c r="L66" s="108"/>
      <c r="M66" s="107"/>
      <c r="N66" s="108">
        <v>260</v>
      </c>
      <c r="O66" s="108"/>
      <c r="Q66" s="145" t="s">
        <v>131</v>
      </c>
      <c r="R66" s="108">
        <v>120.85</v>
      </c>
      <c r="S66" s="108">
        <v>36</v>
      </c>
      <c r="T66" s="107"/>
      <c r="U66" s="107"/>
      <c r="V66" s="107"/>
      <c r="W66" s="110"/>
    </row>
    <row r="67" spans="1:23">
      <c r="A67" s="123"/>
      <c r="B67" s="124" t="s">
        <v>210</v>
      </c>
      <c r="C67" s="190"/>
      <c r="D67" s="190">
        <v>0</v>
      </c>
      <c r="E67" s="189" t="e">
        <f t="shared" si="11"/>
        <v>#DIV/0!</v>
      </c>
      <c r="F67" s="138" t="e">
        <f>D67/$D$66</f>
        <v>#DIV/0!</v>
      </c>
      <c r="H67" s="96"/>
      <c r="I67" s="108"/>
      <c r="J67" s="107"/>
      <c r="K67" s="108"/>
      <c r="L67" s="108"/>
      <c r="M67" s="107"/>
      <c r="N67" s="108">
        <v>392</v>
      </c>
      <c r="O67" s="108"/>
      <c r="Q67" s="145" t="s">
        <v>133</v>
      </c>
      <c r="R67" s="108">
        <v>120.85</v>
      </c>
      <c r="S67" s="86">
        <v>36</v>
      </c>
      <c r="T67" s="107"/>
      <c r="U67" s="107"/>
      <c r="V67" s="107"/>
      <c r="W67" s="110"/>
    </row>
    <row r="68" spans="1:23">
      <c r="A68" s="123"/>
      <c r="B68" s="124" t="s">
        <v>211</v>
      </c>
      <c r="C68" s="190"/>
      <c r="D68" s="190">
        <v>0</v>
      </c>
      <c r="E68" s="189" t="e">
        <f t="shared" si="11"/>
        <v>#DIV/0!</v>
      </c>
      <c r="F68" s="138" t="e">
        <f>D68/$D$66</f>
        <v>#DIV/0!</v>
      </c>
      <c r="H68" s="96"/>
      <c r="I68" s="108"/>
      <c r="J68" s="107"/>
      <c r="K68" s="108"/>
      <c r="L68" s="108"/>
      <c r="M68" s="107"/>
      <c r="N68" s="108">
        <v>80</v>
      </c>
      <c r="O68" s="108"/>
      <c r="Q68" s="145" t="s">
        <v>135</v>
      </c>
      <c r="R68" s="108">
        <v>120.85</v>
      </c>
      <c r="S68" s="108">
        <v>36</v>
      </c>
      <c r="T68" s="107"/>
      <c r="U68" s="107"/>
      <c r="V68" s="107"/>
      <c r="W68" s="110"/>
    </row>
    <row r="69" spans="1:23">
      <c r="A69" s="123" t="s">
        <v>43</v>
      </c>
      <c r="B69" s="127" t="s">
        <v>212</v>
      </c>
      <c r="C69" s="198"/>
      <c r="D69" s="198">
        <v>0</v>
      </c>
      <c r="E69" s="189" t="e">
        <f t="shared" si="11"/>
        <v>#DIV/0!</v>
      </c>
      <c r="F69" s="199" t="e">
        <f>D69/$D$59</f>
        <v>#DIV/0!</v>
      </c>
      <c r="H69" s="108"/>
      <c r="I69" s="108"/>
      <c r="J69" s="107"/>
      <c r="K69" s="108"/>
      <c r="L69" s="108"/>
      <c r="M69" s="107"/>
      <c r="N69" s="108"/>
      <c r="O69" s="108"/>
      <c r="Q69" s="145" t="s">
        <v>137</v>
      </c>
      <c r="R69" s="241">
        <v>120.85</v>
      </c>
      <c r="S69" s="241">
        <v>36</v>
      </c>
      <c r="T69" s="107"/>
      <c r="U69" s="107"/>
      <c r="V69" s="107"/>
      <c r="W69" s="110"/>
    </row>
    <row r="70" spans="1:23">
      <c r="A70" s="200" t="s">
        <v>44</v>
      </c>
      <c r="B70" s="201" t="s">
        <v>213</v>
      </c>
      <c r="C70" s="202">
        <f>SUM(C71:C72)</f>
        <v>0</v>
      </c>
      <c r="D70" s="202">
        <f>D71+D72</f>
        <v>0</v>
      </c>
      <c r="E70" s="189" t="e">
        <f t="shared" si="11"/>
        <v>#DIV/0!</v>
      </c>
      <c r="F70" s="203" t="e">
        <f>D70/$D$59</f>
        <v>#DIV/0!</v>
      </c>
      <c r="H70" s="145"/>
      <c r="I70" s="107"/>
      <c r="J70" s="107"/>
      <c r="K70" s="108"/>
      <c r="L70" s="108"/>
      <c r="M70" s="107"/>
      <c r="N70" s="108"/>
      <c r="O70" s="108"/>
      <c r="Q70" s="145" t="s">
        <v>139</v>
      </c>
      <c r="R70" s="108"/>
      <c r="S70" s="108"/>
      <c r="T70" s="107"/>
      <c r="U70" s="107"/>
      <c r="V70" s="107"/>
      <c r="W70" s="110"/>
    </row>
    <row r="71" spans="1:23">
      <c r="A71" s="123"/>
      <c r="B71" s="124" t="s">
        <v>181</v>
      </c>
      <c r="C71" s="190">
        <v>0</v>
      </c>
      <c r="D71" s="190">
        <v>0</v>
      </c>
      <c r="E71" s="189" t="e">
        <f t="shared" si="11"/>
        <v>#DIV/0!</v>
      </c>
      <c r="F71" s="138" t="e">
        <f>D71/$D$70</f>
        <v>#DIV/0!</v>
      </c>
      <c r="H71" s="107"/>
      <c r="I71" s="107"/>
      <c r="J71" s="107"/>
      <c r="K71" s="108"/>
      <c r="L71" s="108"/>
      <c r="M71" s="107"/>
      <c r="N71" s="108"/>
      <c r="O71" s="108"/>
      <c r="Q71" s="156" t="s">
        <v>141</v>
      </c>
      <c r="R71" s="108"/>
      <c r="S71" s="108"/>
      <c r="T71" s="107"/>
      <c r="U71" s="107"/>
      <c r="V71" s="107"/>
      <c r="W71" s="110"/>
    </row>
    <row r="72" spans="1:23">
      <c r="A72" s="129"/>
      <c r="B72" s="130" t="s">
        <v>184</v>
      </c>
      <c r="C72" s="191"/>
      <c r="D72" s="191">
        <v>0</v>
      </c>
      <c r="E72" s="192" t="e">
        <f>C72/D72</f>
        <v>#DIV/0!</v>
      </c>
      <c r="F72" s="138" t="e">
        <f>D72/$D$70</f>
        <v>#DIV/0!</v>
      </c>
      <c r="H72" s="107"/>
      <c r="I72" s="107"/>
      <c r="J72" s="107"/>
      <c r="K72" s="108"/>
      <c r="L72" s="108"/>
      <c r="M72" s="107"/>
      <c r="N72" s="108"/>
      <c r="O72" s="108"/>
      <c r="Q72" s="107"/>
      <c r="R72" s="107"/>
      <c r="S72" s="284">
        <f>SUM(S60:S71)</f>
        <v>360.85</v>
      </c>
      <c r="T72" s="107" t="s">
        <v>214</v>
      </c>
      <c r="U72" s="107"/>
      <c r="V72" s="107"/>
      <c r="W72" s="110"/>
    </row>
    <row r="73" spans="1:23">
      <c r="A73" s="204"/>
      <c r="B73" s="183" t="s">
        <v>76</v>
      </c>
      <c r="C73" s="184">
        <f>C59+C53+C47</f>
        <v>121803.76999999999</v>
      </c>
      <c r="D73" s="185">
        <f>D47+D53+D59</f>
        <v>0</v>
      </c>
      <c r="E73" s="186" t="e">
        <f>C73/D73</f>
        <v>#DIV/0!</v>
      </c>
      <c r="F73" s="187">
        <v>1</v>
      </c>
      <c r="H73" s="107"/>
      <c r="I73" s="107"/>
      <c r="J73" s="107"/>
      <c r="K73" s="108"/>
      <c r="L73" s="108"/>
      <c r="M73" s="107"/>
      <c r="N73" s="108"/>
      <c r="O73" s="108"/>
      <c r="Q73" s="205" t="s">
        <v>215</v>
      </c>
      <c r="R73" s="205"/>
      <c r="S73" s="205">
        <f>R59+S72</f>
        <v>1569.35</v>
      </c>
      <c r="T73" s="139"/>
      <c r="U73" s="139"/>
      <c r="V73" s="139"/>
      <c r="W73" s="140"/>
    </row>
    <row r="74" spans="1:23">
      <c r="A74" s="103"/>
      <c r="B74" s="312" t="s">
        <v>313</v>
      </c>
      <c r="C74" s="313">
        <f>C73-C47</f>
        <v>22490.42</v>
      </c>
      <c r="D74" s="206"/>
      <c r="E74" s="207"/>
      <c r="F74" s="207"/>
      <c r="H74" s="107"/>
      <c r="I74" s="107"/>
      <c r="J74" s="208"/>
      <c r="K74" s="108"/>
      <c r="L74" s="108"/>
      <c r="M74" s="107"/>
      <c r="N74" s="108"/>
      <c r="O74" s="108"/>
      <c r="Q74" s="103"/>
      <c r="R74" s="103"/>
      <c r="S74" s="103"/>
      <c r="T74" s="103"/>
      <c r="U74" s="103"/>
      <c r="V74" s="103"/>
      <c r="W74" s="103"/>
    </row>
    <row r="75" spans="1:23">
      <c r="A75" s="209" t="s">
        <v>216</v>
      </c>
      <c r="B75" s="103"/>
      <c r="C75" s="206"/>
      <c r="D75" s="206"/>
      <c r="E75" s="207"/>
      <c r="F75" s="207"/>
      <c r="H75" s="107"/>
      <c r="I75" s="107"/>
      <c r="J75" s="107"/>
      <c r="K75" s="156"/>
      <c r="L75" s="140"/>
      <c r="M75" s="145"/>
      <c r="N75" s="107"/>
      <c r="O75" s="107"/>
      <c r="Q75" s="103"/>
      <c r="R75" s="103"/>
      <c r="S75" s="103"/>
      <c r="T75" s="103"/>
      <c r="U75" s="103"/>
      <c r="V75" s="103"/>
      <c r="W75" s="103"/>
    </row>
    <row r="76" spans="1:23">
      <c r="A76" s="108"/>
      <c r="B76" s="108" t="s">
        <v>217</v>
      </c>
      <c r="C76" s="107"/>
      <c r="D76" s="107"/>
      <c r="E76" s="107"/>
      <c r="F76" s="210"/>
      <c r="H76" s="103"/>
      <c r="I76" s="103"/>
      <c r="J76" s="107"/>
      <c r="K76" s="107"/>
      <c r="L76" s="107"/>
      <c r="M76" s="107"/>
      <c r="N76" s="107"/>
      <c r="O76" s="107"/>
      <c r="Q76" s="103"/>
      <c r="R76" s="103"/>
      <c r="S76" s="103"/>
      <c r="T76" s="103"/>
      <c r="U76" s="103"/>
      <c r="V76" s="103"/>
      <c r="W76" s="103"/>
    </row>
    <row r="77" spans="1:23">
      <c r="A77" s="108" t="s">
        <v>119</v>
      </c>
      <c r="B77" s="211"/>
      <c r="C77" s="212"/>
      <c r="D77" s="107"/>
      <c r="E77" s="107"/>
      <c r="F77" s="213"/>
      <c r="H77" s="352" t="s">
        <v>218</v>
      </c>
      <c r="I77" s="352"/>
      <c r="J77" s="103"/>
      <c r="K77" s="103"/>
      <c r="L77" s="103"/>
      <c r="M77" s="103"/>
      <c r="N77" s="103"/>
      <c r="O77" s="103"/>
      <c r="Q77" s="103"/>
      <c r="R77" s="103"/>
      <c r="S77" s="103"/>
      <c r="T77" s="103"/>
      <c r="U77" s="103"/>
      <c r="V77" s="103"/>
      <c r="W77" s="103"/>
    </row>
    <row r="78" spans="1:23">
      <c r="A78" s="108" t="s">
        <v>121</v>
      </c>
      <c r="B78" s="211"/>
      <c r="C78" s="212"/>
      <c r="D78" s="107"/>
      <c r="E78" s="107"/>
      <c r="F78" s="213"/>
      <c r="H78" s="103" t="s">
        <v>219</v>
      </c>
      <c r="I78" s="103" t="s">
        <v>127</v>
      </c>
      <c r="J78" s="103" t="s">
        <v>129</v>
      </c>
      <c r="K78" s="103" t="s">
        <v>131</v>
      </c>
      <c r="L78" s="103" t="s">
        <v>133</v>
      </c>
      <c r="M78" s="103" t="s">
        <v>186</v>
      </c>
      <c r="N78" s="103" t="s">
        <v>139</v>
      </c>
      <c r="O78" s="103"/>
      <c r="Q78" s="103"/>
      <c r="R78" s="103"/>
      <c r="S78" s="103"/>
      <c r="T78" s="103"/>
      <c r="U78" s="103"/>
      <c r="V78" s="103"/>
      <c r="W78" s="103"/>
    </row>
    <row r="79" spans="1:23">
      <c r="A79" s="108" t="s">
        <v>123</v>
      </c>
      <c r="C79" s="212"/>
      <c r="D79" s="107"/>
      <c r="E79" s="107"/>
      <c r="F79" s="213"/>
      <c r="H79" s="214"/>
      <c r="I79" s="215"/>
      <c r="J79" s="215"/>
      <c r="K79" s="215"/>
      <c r="L79" s="215"/>
      <c r="M79" s="215"/>
      <c r="N79" s="216"/>
      <c r="O79" s="103"/>
      <c r="Q79" s="103"/>
      <c r="R79" s="103"/>
      <c r="S79" s="103"/>
      <c r="T79" s="103"/>
      <c r="U79" s="103"/>
      <c r="V79" s="103"/>
      <c r="W79" s="103"/>
    </row>
    <row r="80" spans="1:23">
      <c r="A80" s="108" t="s">
        <v>125</v>
      </c>
      <c r="B80" s="211"/>
      <c r="C80" s="212"/>
      <c r="D80" s="107"/>
      <c r="E80" s="107"/>
      <c r="F80" s="213"/>
      <c r="H80" s="217"/>
      <c r="I80" s="218"/>
      <c r="J80" s="218"/>
      <c r="K80" s="218"/>
      <c r="L80" s="218"/>
      <c r="M80" s="218"/>
      <c r="N80" s="219"/>
      <c r="O80" s="103"/>
      <c r="Q80" s="103"/>
      <c r="R80" s="103"/>
      <c r="S80" s="103"/>
      <c r="T80" s="103"/>
      <c r="U80" s="103"/>
      <c r="V80" s="103"/>
      <c r="W80" s="103"/>
    </row>
    <row r="81" spans="1:23">
      <c r="A81" s="108" t="s">
        <v>127</v>
      </c>
      <c r="B81" s="211"/>
      <c r="C81" s="212"/>
      <c r="D81" s="107"/>
      <c r="E81" s="107"/>
      <c r="F81" s="213"/>
      <c r="H81" s="217"/>
      <c r="I81" s="218"/>
      <c r="J81" s="218"/>
      <c r="K81" s="218"/>
      <c r="L81" s="218"/>
      <c r="M81" s="218"/>
      <c r="N81" s="219"/>
      <c r="O81" s="103"/>
      <c r="Q81" s="103"/>
      <c r="R81" s="103"/>
      <c r="S81" s="103"/>
      <c r="T81" s="103"/>
      <c r="U81" s="103"/>
      <c r="V81" s="103"/>
      <c r="W81" s="103"/>
    </row>
    <row r="82" spans="1:23">
      <c r="A82" s="108" t="s">
        <v>129</v>
      </c>
      <c r="B82" s="211"/>
      <c r="C82" s="212"/>
      <c r="D82" s="107"/>
      <c r="E82" s="107"/>
      <c r="F82" s="213"/>
      <c r="H82" s="220"/>
      <c r="I82" s="218"/>
      <c r="J82" s="218"/>
      <c r="K82" s="191"/>
      <c r="L82" s="218"/>
      <c r="M82" s="218"/>
      <c r="N82" s="219"/>
      <c r="O82" s="103"/>
      <c r="Q82" s="103"/>
      <c r="R82" s="103"/>
      <c r="S82" s="103"/>
      <c r="T82" s="103"/>
      <c r="U82" s="103"/>
      <c r="V82" s="103"/>
      <c r="W82" s="103"/>
    </row>
    <row r="83" spans="1:23">
      <c r="A83" s="108" t="s">
        <v>131</v>
      </c>
      <c r="B83" s="211"/>
      <c r="C83" s="212"/>
      <c r="D83" s="107"/>
      <c r="E83" s="107"/>
      <c r="F83" s="213"/>
      <c r="H83" s="220"/>
      <c r="I83" s="218"/>
      <c r="J83" s="218"/>
      <c r="K83" s="218"/>
      <c r="L83" s="218"/>
      <c r="M83" s="218"/>
      <c r="N83" s="219"/>
      <c r="O83" s="103"/>
      <c r="Q83" s="103"/>
      <c r="R83" s="103"/>
      <c r="S83" s="103"/>
      <c r="T83" s="103"/>
      <c r="U83" s="103"/>
      <c r="V83" s="103"/>
      <c r="W83" s="103"/>
    </row>
    <row r="84" spans="1:23">
      <c r="A84" s="108" t="s">
        <v>133</v>
      </c>
      <c r="B84" s="211"/>
      <c r="C84" s="212"/>
      <c r="D84" s="107"/>
      <c r="E84" s="107"/>
      <c r="F84" s="213"/>
      <c r="H84" s="220"/>
      <c r="I84" s="218"/>
      <c r="J84" s="218"/>
      <c r="K84" s="218"/>
      <c r="L84" s="218"/>
      <c r="M84" s="218"/>
      <c r="N84" s="219"/>
      <c r="O84" s="103"/>
      <c r="Q84" s="103"/>
      <c r="R84" s="103"/>
      <c r="S84" s="103"/>
      <c r="T84" s="103"/>
      <c r="U84" s="103"/>
      <c r="V84" s="103"/>
      <c r="W84" s="103"/>
    </row>
    <row r="85" spans="1:23">
      <c r="A85" s="108" t="s">
        <v>135</v>
      </c>
      <c r="B85" s="211"/>
      <c r="C85" s="212"/>
      <c r="D85" s="107"/>
      <c r="E85" s="107"/>
      <c r="F85" s="213"/>
      <c r="H85" s="220"/>
      <c r="I85" s="218"/>
      <c r="J85" s="218"/>
      <c r="K85" s="218"/>
      <c r="L85" s="218"/>
      <c r="M85" s="218"/>
      <c r="N85" s="219"/>
      <c r="O85" s="103"/>
      <c r="Q85" s="103"/>
      <c r="R85" s="103"/>
      <c r="S85" s="103"/>
      <c r="T85" s="103"/>
      <c r="U85" s="103"/>
      <c r="V85" s="103"/>
      <c r="W85" s="103"/>
    </row>
    <row r="86" spans="1:23">
      <c r="A86" s="108" t="s">
        <v>137</v>
      </c>
      <c r="B86" s="211"/>
      <c r="C86" s="212"/>
      <c r="D86" s="107"/>
      <c r="E86" s="107"/>
      <c r="F86" s="213"/>
      <c r="H86" s="220"/>
      <c r="I86" s="218"/>
      <c r="J86" s="218"/>
      <c r="K86" s="218"/>
      <c r="L86" s="218"/>
      <c r="M86" s="218"/>
      <c r="N86" s="219"/>
      <c r="O86" s="103"/>
      <c r="Q86" s="103"/>
      <c r="R86" s="103"/>
      <c r="S86" s="103"/>
      <c r="T86" s="103"/>
      <c r="U86" s="103"/>
      <c r="V86" s="103"/>
      <c r="W86" s="103"/>
    </row>
    <row r="87" spans="1:23">
      <c r="A87" s="108" t="s">
        <v>139</v>
      </c>
      <c r="B87" s="211"/>
      <c r="C87" s="212"/>
      <c r="D87" s="107"/>
      <c r="E87" s="107"/>
      <c r="F87" s="213"/>
      <c r="H87" s="220"/>
      <c r="I87" s="218"/>
      <c r="J87" s="218"/>
      <c r="K87" s="218"/>
      <c r="L87" s="218"/>
      <c r="M87" s="218"/>
      <c r="N87" s="219"/>
      <c r="O87" s="103"/>
      <c r="Q87" s="103"/>
      <c r="R87" s="103"/>
      <c r="S87" s="103"/>
      <c r="T87" s="103"/>
      <c r="U87" s="103"/>
      <c r="V87" s="103"/>
      <c r="W87" s="103"/>
    </row>
    <row r="88" spans="1:23">
      <c r="A88" s="108" t="s">
        <v>141</v>
      </c>
      <c r="B88" s="221"/>
      <c r="C88" s="222"/>
      <c r="D88" s="107"/>
      <c r="E88" s="107"/>
      <c r="F88" s="213"/>
      <c r="H88" s="220"/>
      <c r="I88" s="218"/>
      <c r="J88" s="218"/>
      <c r="K88" s="218"/>
      <c r="L88" s="218"/>
      <c r="M88" s="218"/>
      <c r="N88" s="219"/>
      <c r="O88" s="103"/>
      <c r="Q88" s="103"/>
      <c r="R88" s="103"/>
      <c r="S88" s="103"/>
      <c r="T88" s="103"/>
      <c r="U88" s="103"/>
      <c r="V88" s="103"/>
      <c r="W88" s="103"/>
    </row>
    <row r="89" spans="1:23">
      <c r="A89" s="145" t="s">
        <v>92</v>
      </c>
      <c r="B89" s="353">
        <f>SUM(B77:B88)</f>
        <v>0</v>
      </c>
      <c r="C89" s="353"/>
      <c r="D89" s="354"/>
      <c r="E89" s="354"/>
      <c r="F89" s="223"/>
      <c r="H89" s="220"/>
      <c r="I89" s="218"/>
      <c r="J89" s="218"/>
      <c r="K89" s="218"/>
      <c r="L89" s="218"/>
      <c r="M89" s="218"/>
      <c r="N89" s="219"/>
      <c r="O89" s="103"/>
      <c r="Q89" s="103"/>
      <c r="R89" s="103"/>
      <c r="S89" s="103"/>
      <c r="T89" s="103"/>
      <c r="U89" s="103"/>
      <c r="V89" s="103"/>
      <c r="W89" s="103"/>
    </row>
    <row r="90" spans="1:23">
      <c r="A90" s="103"/>
      <c r="B90" s="103"/>
      <c r="C90" s="103"/>
      <c r="D90" s="224" t="s">
        <v>220</v>
      </c>
      <c r="E90" s="103"/>
      <c r="F90" s="103"/>
      <c r="H90" s="220"/>
      <c r="I90" s="218"/>
      <c r="J90" s="218"/>
      <c r="K90" s="218"/>
      <c r="L90" s="218"/>
      <c r="M90" s="218"/>
      <c r="N90" s="219"/>
      <c r="O90" s="103"/>
      <c r="Q90" s="103"/>
      <c r="R90" s="103"/>
      <c r="S90" s="103"/>
      <c r="T90" s="103"/>
      <c r="U90" s="103"/>
      <c r="V90" s="103"/>
      <c r="W90" s="103"/>
    </row>
    <row r="91" spans="1:23">
      <c r="A91" s="109" t="s">
        <v>162</v>
      </c>
      <c r="B91" s="225">
        <f>SUM(B93:B104)</f>
        <v>6366.8</v>
      </c>
      <c r="C91" s="226">
        <f>SUM(C93:C104)</f>
        <v>2376.37</v>
      </c>
      <c r="D91" s="303">
        <f>B91+C91</f>
        <v>8743.17</v>
      </c>
      <c r="E91" s="227"/>
      <c r="F91" s="227"/>
      <c r="H91" s="228"/>
      <c r="I91" s="229"/>
      <c r="J91" s="229"/>
      <c r="K91" s="229"/>
      <c r="L91" s="229"/>
      <c r="M91" s="229"/>
      <c r="N91" s="230"/>
      <c r="O91" s="103"/>
      <c r="Q91" s="103"/>
      <c r="R91" s="103"/>
      <c r="S91" s="103"/>
      <c r="T91" s="103"/>
      <c r="U91" s="103"/>
      <c r="V91" s="103"/>
      <c r="W91" s="103"/>
    </row>
    <row r="92" spans="1:23">
      <c r="A92" s="108"/>
      <c r="B92" s="211" t="s">
        <v>210</v>
      </c>
      <c r="C92" s="211" t="s">
        <v>221</v>
      </c>
      <c r="D92" s="107"/>
      <c r="E92" s="213"/>
      <c r="F92" s="107"/>
      <c r="H92" s="355">
        <f>SUM(H79:N91)</f>
        <v>0</v>
      </c>
      <c r="I92" s="355"/>
      <c r="J92" s="355"/>
      <c r="K92" s="355"/>
      <c r="L92" s="355"/>
      <c r="M92" s="355"/>
      <c r="N92" s="355"/>
      <c r="O92" s="103"/>
      <c r="Q92" s="103"/>
      <c r="R92" s="103"/>
      <c r="S92" s="103"/>
      <c r="T92" s="103"/>
      <c r="U92" s="103"/>
      <c r="V92" s="103"/>
      <c r="W92" s="103"/>
    </row>
    <row r="93" spans="1:23">
      <c r="A93" s="108" t="s">
        <v>119</v>
      </c>
      <c r="B93" s="211">
        <v>802.31</v>
      </c>
      <c r="C93" s="211"/>
      <c r="D93" s="107"/>
      <c r="E93" s="213"/>
      <c r="F93" s="107"/>
      <c r="H93" s="103"/>
      <c r="I93" s="103"/>
      <c r="J93" s="103"/>
      <c r="K93" s="103"/>
      <c r="L93" s="103"/>
      <c r="M93" s="103"/>
      <c r="N93" s="103"/>
      <c r="O93" s="103"/>
      <c r="Q93" s="103"/>
      <c r="R93" s="103"/>
      <c r="S93" s="103"/>
      <c r="T93" s="103"/>
      <c r="U93" s="103"/>
      <c r="V93" s="103"/>
      <c r="W93" s="103"/>
    </row>
    <row r="94" spans="1:23">
      <c r="A94" s="108" t="s">
        <v>121</v>
      </c>
      <c r="B94" s="211">
        <v>836</v>
      </c>
      <c r="C94" s="211"/>
      <c r="D94" s="107"/>
      <c r="E94" s="213"/>
      <c r="F94" s="107"/>
      <c r="H94" s="143" t="s">
        <v>222</v>
      </c>
      <c r="I94" s="231">
        <f>SUM(I95:I109)</f>
        <v>0</v>
      </c>
      <c r="J94" s="103"/>
      <c r="K94" s="143" t="s">
        <v>223</v>
      </c>
      <c r="L94" s="231">
        <f>SUM(L95:L110)</f>
        <v>0</v>
      </c>
      <c r="M94" s="103"/>
      <c r="N94" s="232" t="s">
        <v>224</v>
      </c>
      <c r="O94" s="233">
        <f>SUM(O95:O106)</f>
        <v>0</v>
      </c>
      <c r="Q94" s="103"/>
      <c r="R94" s="103"/>
      <c r="S94" s="103"/>
      <c r="T94" s="103"/>
      <c r="U94" s="103"/>
      <c r="V94" s="103"/>
      <c r="W94" s="103"/>
    </row>
    <row r="95" spans="1:23">
      <c r="A95" s="108" t="s">
        <v>123</v>
      </c>
      <c r="B95" s="211">
        <v>869.73</v>
      </c>
      <c r="C95" s="211"/>
      <c r="D95" s="107"/>
      <c r="E95" s="213"/>
      <c r="F95" s="107"/>
      <c r="H95" s="105"/>
      <c r="I95" s="106"/>
      <c r="J95" s="103"/>
      <c r="K95" s="105" t="s">
        <v>225</v>
      </c>
      <c r="L95" s="106"/>
      <c r="M95" s="103"/>
      <c r="N95" s="105"/>
      <c r="O95" s="106"/>
      <c r="Q95" s="103"/>
      <c r="R95" s="103"/>
      <c r="S95" s="103"/>
      <c r="T95" s="103"/>
      <c r="U95" s="103"/>
      <c r="V95" s="103"/>
      <c r="W95" s="103"/>
    </row>
    <row r="96" spans="1:23">
      <c r="A96" s="108" t="s">
        <v>180</v>
      </c>
      <c r="B96" s="211">
        <v>790.16</v>
      </c>
      <c r="C96" s="211"/>
      <c r="D96" s="107"/>
      <c r="E96" s="213"/>
      <c r="F96" s="107"/>
      <c r="H96" s="145"/>
      <c r="I96" s="110"/>
      <c r="J96" s="103"/>
      <c r="K96" s="145" t="s">
        <v>226</v>
      </c>
      <c r="L96" s="110"/>
      <c r="M96" s="103"/>
      <c r="N96" s="145"/>
      <c r="O96" s="110"/>
      <c r="Q96" s="103"/>
      <c r="R96" s="103"/>
      <c r="S96" s="103"/>
      <c r="T96" s="103"/>
      <c r="U96" s="103"/>
      <c r="V96" s="103"/>
      <c r="W96" s="103"/>
    </row>
    <row r="97" spans="1:23">
      <c r="A97" s="108" t="s">
        <v>127</v>
      </c>
      <c r="B97" s="211">
        <v>776.14</v>
      </c>
      <c r="C97" s="211">
        <v>75</v>
      </c>
      <c r="D97" s="107"/>
      <c r="E97" s="213"/>
      <c r="F97" s="107"/>
      <c r="H97" s="145"/>
      <c r="I97" s="110"/>
      <c r="J97" s="103"/>
      <c r="K97" s="145"/>
      <c r="L97" s="110"/>
      <c r="M97" s="103"/>
      <c r="N97" s="145"/>
      <c r="O97" s="110"/>
      <c r="Q97" s="103"/>
      <c r="R97" s="103"/>
      <c r="S97" s="103"/>
      <c r="T97" s="103"/>
      <c r="U97" s="103"/>
      <c r="V97" s="103"/>
      <c r="W97" s="103"/>
    </row>
    <row r="98" spans="1:23">
      <c r="A98" s="108" t="s">
        <v>129</v>
      </c>
      <c r="B98" s="211">
        <v>403.75</v>
      </c>
      <c r="C98" s="211">
        <v>791.96</v>
      </c>
      <c r="D98" s="107"/>
      <c r="E98" s="213"/>
      <c r="F98" s="107"/>
      <c r="H98" s="145"/>
      <c r="I98" s="110"/>
      <c r="J98" s="103"/>
      <c r="K98" s="145"/>
      <c r="L98" s="110"/>
      <c r="M98" s="103"/>
      <c r="N98" s="145"/>
      <c r="O98" s="110"/>
      <c r="Q98" s="103"/>
      <c r="R98" s="103"/>
      <c r="S98" s="103"/>
      <c r="T98" s="103"/>
      <c r="U98" s="103"/>
      <c r="V98" s="103"/>
      <c r="W98" s="103"/>
    </row>
    <row r="99" spans="1:23">
      <c r="A99" s="108" t="s">
        <v>131</v>
      </c>
      <c r="B99" s="211">
        <v>403.75</v>
      </c>
      <c r="C99" s="211">
        <v>820.24</v>
      </c>
      <c r="D99" s="107"/>
      <c r="E99" s="213"/>
      <c r="F99" s="107"/>
      <c r="H99" s="145"/>
      <c r="I99" s="110"/>
      <c r="J99" s="103"/>
      <c r="K99" s="145"/>
      <c r="L99" s="110"/>
      <c r="M99" s="103"/>
      <c r="N99" s="145"/>
      <c r="O99" s="110"/>
      <c r="Q99" s="103"/>
      <c r="R99" s="103"/>
      <c r="S99" s="103"/>
      <c r="T99" s="103"/>
      <c r="U99" s="103"/>
      <c r="V99" s="103"/>
      <c r="W99" s="103"/>
    </row>
    <row r="100" spans="1:23">
      <c r="A100" s="108" t="s">
        <v>133</v>
      </c>
      <c r="B100" s="211">
        <v>403.75</v>
      </c>
      <c r="C100" s="211">
        <v>689.17</v>
      </c>
      <c r="D100" s="107"/>
      <c r="E100" s="213"/>
      <c r="F100" s="107"/>
      <c r="H100" s="145"/>
      <c r="I100" s="110"/>
      <c r="J100" s="103"/>
      <c r="K100" s="145"/>
      <c r="L100" s="110"/>
      <c r="M100" s="103"/>
      <c r="N100" s="145"/>
      <c r="O100" s="110"/>
      <c r="Q100" s="103"/>
      <c r="R100" s="103"/>
      <c r="S100" s="103"/>
      <c r="T100" s="103"/>
      <c r="U100" s="103"/>
      <c r="V100" s="103"/>
      <c r="W100" s="103"/>
    </row>
    <row r="101" spans="1:23">
      <c r="A101" s="108" t="s">
        <v>186</v>
      </c>
      <c r="B101" s="211">
        <v>215.34</v>
      </c>
      <c r="C101" s="211"/>
      <c r="D101" s="107"/>
      <c r="E101" s="213"/>
      <c r="F101" s="107"/>
      <c r="H101" s="145"/>
      <c r="I101" s="110"/>
      <c r="J101" s="103"/>
      <c r="K101" s="145"/>
      <c r="L101" s="170"/>
      <c r="M101" s="103"/>
      <c r="N101" s="145"/>
      <c r="O101" s="110"/>
      <c r="Q101" s="103"/>
      <c r="R101" s="103"/>
      <c r="S101" s="103"/>
      <c r="T101" s="103"/>
      <c r="U101" s="103"/>
      <c r="V101" s="103"/>
      <c r="W101" s="103"/>
    </row>
    <row r="102" spans="1:23">
      <c r="A102" s="108" t="s">
        <v>137</v>
      </c>
      <c r="B102" s="211">
        <v>865.87</v>
      </c>
      <c r="C102" s="211"/>
      <c r="D102" s="107"/>
      <c r="E102" s="213"/>
      <c r="F102" s="107"/>
      <c r="H102" s="145"/>
      <c r="I102" s="110"/>
      <c r="J102" s="103"/>
      <c r="K102" s="145"/>
      <c r="L102" s="234"/>
      <c r="M102" s="103"/>
      <c r="N102" s="145"/>
      <c r="O102" s="110"/>
      <c r="Q102" s="103"/>
      <c r="R102" s="103"/>
      <c r="S102" s="103"/>
      <c r="T102" s="103"/>
      <c r="U102" s="103"/>
      <c r="V102" s="103"/>
      <c r="W102" s="103"/>
    </row>
    <row r="103" spans="1:23">
      <c r="A103" s="108" t="s">
        <v>139</v>
      </c>
      <c r="B103" s="235"/>
      <c r="C103" s="211"/>
      <c r="D103" s="107"/>
      <c r="E103" s="213"/>
      <c r="F103" s="107"/>
      <c r="H103" s="145"/>
      <c r="I103" s="110"/>
      <c r="J103" s="103"/>
      <c r="K103" s="145"/>
      <c r="L103" s="110"/>
      <c r="M103" s="103"/>
      <c r="N103" s="145"/>
      <c r="O103" s="110"/>
      <c r="Q103" s="103"/>
      <c r="R103" s="103"/>
      <c r="S103" s="103"/>
      <c r="T103" s="103"/>
      <c r="U103" s="103"/>
      <c r="V103" s="103"/>
      <c r="W103" s="103"/>
    </row>
    <row r="104" spans="1:23">
      <c r="A104" s="108" t="s">
        <v>141</v>
      </c>
      <c r="B104" s="211"/>
      <c r="C104" s="211"/>
      <c r="D104" s="107"/>
      <c r="E104" s="213"/>
      <c r="F104" s="107"/>
      <c r="H104" s="145"/>
      <c r="I104" s="110"/>
      <c r="J104" s="103"/>
      <c r="K104" s="145"/>
      <c r="L104" s="110"/>
      <c r="M104" s="103"/>
      <c r="N104" s="145"/>
      <c r="O104" s="110"/>
      <c r="Q104" s="103"/>
      <c r="R104" s="103"/>
      <c r="S104" s="103"/>
      <c r="T104" s="103"/>
      <c r="U104" s="103"/>
      <c r="V104" s="103"/>
      <c r="W104" s="103"/>
    </row>
    <row r="105" spans="1:23">
      <c r="A105" s="103"/>
      <c r="B105" s="103"/>
      <c r="C105" s="103"/>
      <c r="D105" s="103"/>
      <c r="E105" s="103"/>
      <c r="F105" s="103"/>
      <c r="H105" s="145"/>
      <c r="I105" s="110"/>
      <c r="J105" s="103"/>
      <c r="K105" s="145"/>
      <c r="L105" s="110"/>
      <c r="M105" s="103"/>
      <c r="N105" s="145"/>
      <c r="O105" s="110"/>
      <c r="Q105" s="103"/>
      <c r="R105" s="103"/>
      <c r="S105" s="103"/>
      <c r="T105" s="103"/>
      <c r="U105" s="103"/>
      <c r="V105" s="103"/>
      <c r="W105" s="103"/>
    </row>
    <row r="106" spans="1:23">
      <c r="B106" s="236" t="s">
        <v>227</v>
      </c>
      <c r="H106" s="145"/>
      <c r="I106" s="110"/>
      <c r="J106" s="103"/>
      <c r="K106" s="145"/>
      <c r="L106" s="110"/>
      <c r="M106" s="103"/>
      <c r="N106" s="156"/>
      <c r="O106" s="140"/>
      <c r="Q106" s="103"/>
      <c r="R106" s="103"/>
      <c r="S106" s="103"/>
      <c r="T106" s="103"/>
      <c r="U106" s="103"/>
      <c r="V106" s="103"/>
      <c r="W106" s="103"/>
    </row>
    <row r="107" spans="1:23">
      <c r="A107" s="237" t="s">
        <v>309</v>
      </c>
      <c r="B107" s="86">
        <v>1000</v>
      </c>
      <c r="C107" s="86"/>
      <c r="D107" s="86"/>
      <c r="H107" s="145"/>
      <c r="I107" s="110"/>
      <c r="J107" s="103"/>
      <c r="K107" s="145"/>
      <c r="L107" s="110"/>
      <c r="M107" s="103"/>
      <c r="N107" s="103"/>
      <c r="O107" s="103"/>
      <c r="Q107" s="103"/>
      <c r="R107" s="103"/>
      <c r="S107" s="103"/>
      <c r="T107" s="103"/>
      <c r="U107" s="103"/>
      <c r="V107" s="103"/>
      <c r="W107" s="103"/>
    </row>
    <row r="108" spans="1:23">
      <c r="A108" s="237"/>
      <c r="B108" s="86"/>
      <c r="C108" s="86"/>
      <c r="D108" s="86"/>
      <c r="H108" s="145"/>
      <c r="I108" s="110"/>
      <c r="J108" s="103"/>
      <c r="K108" s="145"/>
      <c r="L108" s="110"/>
      <c r="M108" s="103"/>
      <c r="N108" s="103"/>
      <c r="O108" s="103"/>
      <c r="Q108" s="103"/>
      <c r="R108" s="103"/>
      <c r="S108" s="103"/>
      <c r="T108" s="103"/>
      <c r="U108" s="103"/>
      <c r="V108" s="103"/>
      <c r="W108" s="103"/>
    </row>
    <row r="109" spans="1:23">
      <c r="A109" s="238"/>
      <c r="B109" s="86"/>
      <c r="C109" s="86"/>
      <c r="D109" s="86"/>
      <c r="H109" s="156"/>
      <c r="I109" s="140"/>
      <c r="J109" s="103"/>
      <c r="K109" s="145"/>
      <c r="L109" s="110"/>
      <c r="M109" s="103"/>
      <c r="N109" s="143" t="s">
        <v>228</v>
      </c>
      <c r="O109" s="231">
        <f>SUM(O110:O121)</f>
        <v>0</v>
      </c>
      <c r="Q109" s="103"/>
      <c r="R109" s="103"/>
      <c r="S109" s="103"/>
      <c r="T109" s="103"/>
      <c r="U109" s="103"/>
      <c r="V109" s="103"/>
      <c r="W109" s="103"/>
    </row>
    <row r="110" spans="1:23">
      <c r="A110" s="238"/>
      <c r="B110" s="86"/>
      <c r="C110" s="86"/>
      <c r="D110" s="86"/>
      <c r="H110" s="103"/>
      <c r="I110" s="103"/>
      <c r="J110" s="103"/>
      <c r="K110" s="156"/>
      <c r="L110" s="140"/>
      <c r="M110" s="103"/>
      <c r="N110" s="105" t="s">
        <v>119</v>
      </c>
      <c r="O110" s="106"/>
      <c r="Q110" s="103"/>
      <c r="R110" s="103"/>
      <c r="S110" s="103"/>
      <c r="T110" s="103"/>
      <c r="U110" s="103"/>
      <c r="V110" s="103"/>
      <c r="W110" s="103"/>
    </row>
    <row r="111" spans="1:23">
      <c r="A111" s="237"/>
      <c r="B111" s="86"/>
      <c r="C111" s="86"/>
      <c r="D111" s="86"/>
      <c r="H111" s="103"/>
      <c r="I111" s="103"/>
      <c r="J111" s="103"/>
      <c r="K111" s="103"/>
      <c r="L111" s="103"/>
      <c r="M111" s="103"/>
      <c r="N111" s="145" t="s">
        <v>121</v>
      </c>
      <c r="O111" s="110"/>
      <c r="Q111" s="103"/>
      <c r="R111" s="103"/>
      <c r="S111" s="103"/>
      <c r="T111" s="103"/>
      <c r="U111" s="103"/>
      <c r="V111" s="103"/>
      <c r="W111" s="103"/>
    </row>
    <row r="112" spans="1:23">
      <c r="A112" s="237"/>
      <c r="B112" s="86"/>
      <c r="C112" s="86"/>
      <c r="D112" s="86"/>
      <c r="H112" s="107"/>
      <c r="I112" s="107"/>
      <c r="J112" s="103"/>
      <c r="K112" s="103"/>
      <c r="L112" s="103"/>
      <c r="M112" s="103"/>
      <c r="N112" s="145" t="s">
        <v>123</v>
      </c>
      <c r="O112" s="110"/>
      <c r="Q112" s="103"/>
      <c r="R112" s="103"/>
      <c r="S112" s="103"/>
      <c r="T112" s="103"/>
      <c r="U112" s="103"/>
      <c r="V112" s="103"/>
      <c r="W112" s="103"/>
    </row>
    <row r="113" spans="1:23">
      <c r="A113" s="237"/>
      <c r="B113" s="86"/>
      <c r="C113" s="86"/>
      <c r="D113" s="86"/>
      <c r="H113" s="107"/>
      <c r="I113" s="107"/>
      <c r="J113" s="103"/>
      <c r="K113" s="103"/>
      <c r="L113" s="103"/>
      <c r="M113" s="103"/>
      <c r="N113" s="145" t="s">
        <v>125</v>
      </c>
      <c r="O113" s="110"/>
      <c r="Q113" s="103"/>
      <c r="R113" s="103"/>
      <c r="S113" s="103"/>
      <c r="T113" s="103"/>
      <c r="U113" s="103"/>
      <c r="V113" s="103"/>
      <c r="W113" s="103"/>
    </row>
    <row r="114" spans="1:23">
      <c r="A114" s="86"/>
      <c r="B114" s="86"/>
      <c r="C114" s="86"/>
      <c r="D114" s="86"/>
      <c r="H114" s="107"/>
      <c r="I114" s="107"/>
      <c r="J114" s="103"/>
      <c r="K114" s="103"/>
      <c r="L114" s="103"/>
      <c r="M114" s="103"/>
      <c r="N114" s="145" t="s">
        <v>127</v>
      </c>
      <c r="O114" s="110"/>
      <c r="Q114" s="103"/>
      <c r="R114" s="103"/>
      <c r="S114" s="103"/>
      <c r="T114" s="103"/>
      <c r="U114" s="103"/>
      <c r="V114" s="103"/>
      <c r="W114" s="103"/>
    </row>
    <row r="115" spans="1:23">
      <c r="A115" s="86"/>
      <c r="B115" s="86"/>
      <c r="C115" s="86"/>
      <c r="D115" s="86"/>
      <c r="H115" s="107"/>
      <c r="I115" s="107"/>
      <c r="J115" s="103"/>
      <c r="K115" s="103"/>
      <c r="L115" s="103"/>
      <c r="M115" s="103"/>
      <c r="N115" s="145" t="s">
        <v>129</v>
      </c>
      <c r="O115" s="110"/>
      <c r="Q115" s="103"/>
      <c r="R115" s="103"/>
      <c r="S115" s="103"/>
      <c r="T115" s="103"/>
      <c r="U115" s="103"/>
      <c r="V115" s="103"/>
      <c r="W115" s="103"/>
    </row>
    <row r="116" spans="1:23">
      <c r="A116" s="237"/>
      <c r="B116" s="86"/>
      <c r="C116" s="86"/>
      <c r="D116" s="86"/>
      <c r="H116" s="107"/>
      <c r="I116" s="107"/>
      <c r="J116" s="103"/>
      <c r="K116" s="103"/>
      <c r="L116" s="103"/>
      <c r="M116" s="103"/>
      <c r="N116" s="145" t="s">
        <v>131</v>
      </c>
      <c r="O116" s="110"/>
      <c r="Q116" s="103"/>
      <c r="R116" s="103"/>
      <c r="S116" s="103"/>
      <c r="T116" s="103"/>
      <c r="U116" s="103"/>
      <c r="V116" s="103"/>
      <c r="W116" s="103"/>
    </row>
    <row r="117" spans="1:23">
      <c r="H117" s="107"/>
      <c r="I117" s="107"/>
      <c r="J117" s="103"/>
      <c r="K117" s="103"/>
      <c r="L117" s="103"/>
      <c r="M117" s="103"/>
      <c r="N117" s="145" t="s">
        <v>133</v>
      </c>
      <c r="O117" s="110"/>
      <c r="Q117" s="103"/>
      <c r="R117" s="103"/>
      <c r="S117" s="103"/>
      <c r="T117" s="103"/>
      <c r="U117" s="103"/>
      <c r="V117" s="103"/>
      <c r="W117" s="103"/>
    </row>
    <row r="118" spans="1:23">
      <c r="H118" s="107"/>
      <c r="I118" s="107"/>
      <c r="J118" s="103"/>
      <c r="K118" s="103"/>
      <c r="L118" s="103"/>
      <c r="M118" s="103"/>
      <c r="N118" s="145" t="s">
        <v>135</v>
      </c>
      <c r="O118" s="110"/>
      <c r="Q118" s="103"/>
      <c r="R118" s="103"/>
      <c r="S118" s="103"/>
      <c r="T118" s="103"/>
      <c r="U118" s="103"/>
      <c r="V118" s="103"/>
      <c r="W118" s="103"/>
    </row>
    <row r="119" spans="1:23">
      <c r="H119" s="107"/>
      <c r="I119" s="107"/>
      <c r="J119" s="103"/>
      <c r="K119" s="103"/>
      <c r="L119" s="103"/>
      <c r="M119" s="103"/>
      <c r="N119" s="145" t="s">
        <v>137</v>
      </c>
      <c r="O119" s="110"/>
      <c r="Q119" s="103"/>
      <c r="R119" s="103"/>
      <c r="S119" s="103"/>
      <c r="T119" s="103"/>
      <c r="U119" s="103"/>
      <c r="V119" s="103"/>
      <c r="W119" s="103"/>
    </row>
    <row r="120" spans="1:23">
      <c r="H120" s="107"/>
      <c r="I120" s="107">
        <f>SUM(I121:I123)</f>
        <v>0</v>
      </c>
      <c r="J120" s="103"/>
      <c r="K120" s="103"/>
      <c r="L120" s="103"/>
      <c r="M120" s="103"/>
      <c r="N120" s="145" t="s">
        <v>139</v>
      </c>
      <c r="O120" s="110"/>
      <c r="Q120" s="103"/>
      <c r="R120" s="103"/>
      <c r="S120" s="103"/>
      <c r="T120" s="103"/>
      <c r="U120" s="103"/>
      <c r="V120" s="103"/>
      <c r="W120" s="103"/>
    </row>
    <row r="121" spans="1:23">
      <c r="H121" s="107"/>
      <c r="I121" s="107"/>
      <c r="J121" s="103"/>
      <c r="K121" s="103"/>
      <c r="L121" s="103"/>
      <c r="M121" s="103"/>
      <c r="N121" s="156" t="s">
        <v>141</v>
      </c>
      <c r="O121" s="140"/>
      <c r="Q121" s="103"/>
      <c r="R121" s="103"/>
      <c r="S121" s="103"/>
      <c r="T121" s="103"/>
      <c r="U121" s="103"/>
      <c r="V121" s="103"/>
      <c r="W121" s="103"/>
    </row>
    <row r="122" spans="1:23">
      <c r="H122" s="107"/>
      <c r="I122" s="107"/>
      <c r="J122" s="103"/>
      <c r="K122" s="103"/>
      <c r="L122" s="103"/>
      <c r="M122" s="103"/>
      <c r="N122" s="107"/>
      <c r="O122" s="107"/>
      <c r="Q122" s="103"/>
      <c r="R122" s="103"/>
      <c r="S122" s="103"/>
      <c r="T122" s="103"/>
      <c r="U122" s="103"/>
      <c r="V122" s="103"/>
      <c r="W122" s="103"/>
    </row>
  </sheetData>
  <mergeCells count="12">
    <mergeCell ref="U32:W32"/>
    <mergeCell ref="H77:I77"/>
    <mergeCell ref="B89:C89"/>
    <mergeCell ref="D89:E89"/>
    <mergeCell ref="H92:N92"/>
    <mergeCell ref="U1:W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Z44"/>
  <sheetViews>
    <sheetView workbookViewId="0">
      <selection activeCell="H2" sqref="H2"/>
    </sheetView>
  </sheetViews>
  <sheetFormatPr defaultRowHeight="15"/>
  <cols>
    <col min="1" max="1" width="34.7109375" customWidth="1"/>
    <col min="2" max="2" width="17.7109375" customWidth="1"/>
    <col min="3" max="4" width="14.140625" customWidth="1"/>
    <col min="6" max="6" width="32.85546875" customWidth="1"/>
    <col min="7" max="7" width="15.42578125" customWidth="1"/>
    <col min="8" max="8" width="13.7109375" customWidth="1"/>
    <col min="10" max="10" width="27.7109375" customWidth="1"/>
    <col min="11" max="11" width="19.42578125" customWidth="1"/>
    <col min="12" max="12" width="10.85546875" customWidth="1"/>
    <col min="14" max="14" width="12.28515625" customWidth="1"/>
    <col min="15" max="15" width="17" customWidth="1"/>
    <col min="19" max="19" width="15.42578125" customWidth="1"/>
  </cols>
  <sheetData>
    <row r="1" spans="1:22">
      <c r="A1" s="86" t="s">
        <v>291</v>
      </c>
      <c r="B1" s="86" t="s">
        <v>290</v>
      </c>
      <c r="C1" s="86" t="s">
        <v>289</v>
      </c>
      <c r="D1" s="282" t="s">
        <v>306</v>
      </c>
      <c r="F1" s="86" t="s">
        <v>291</v>
      </c>
      <c r="G1" s="86" t="s">
        <v>290</v>
      </c>
      <c r="H1" s="86" t="s">
        <v>289</v>
      </c>
      <c r="J1" s="86" t="s">
        <v>291</v>
      </c>
      <c r="K1" s="86" t="s">
        <v>290</v>
      </c>
      <c r="L1" s="86" t="s">
        <v>289</v>
      </c>
      <c r="M1" s="87" t="s">
        <v>303</v>
      </c>
    </row>
    <row r="2" spans="1:22">
      <c r="A2" s="262" t="s">
        <v>38</v>
      </c>
      <c r="B2" s="261">
        <f>6250+240000</f>
        <v>246250</v>
      </c>
      <c r="C2" s="264">
        <f>SUM(B3:C22)</f>
        <v>31951.16</v>
      </c>
      <c r="D2" s="318">
        <f>A22+C2</f>
        <v>129778.69</v>
      </c>
      <c r="F2" s="263" t="s">
        <v>318</v>
      </c>
      <c r="G2" s="320">
        <v>9000</v>
      </c>
      <c r="H2" s="150">
        <f>SUM(G3:H21)</f>
        <v>3726</v>
      </c>
      <c r="J2" s="266" t="s">
        <v>70</v>
      </c>
      <c r="K2" s="267">
        <v>69000</v>
      </c>
      <c r="L2" s="317">
        <f>SUM(J3:V21)</f>
        <v>11318.26</v>
      </c>
    </row>
    <row r="3" spans="1:22">
      <c r="A3" s="86"/>
      <c r="B3" s="86">
        <v>337</v>
      </c>
      <c r="C3" s="271">
        <v>6250</v>
      </c>
      <c r="F3" s="86" t="s">
        <v>319</v>
      </c>
      <c r="G3" s="150">
        <v>3000</v>
      </c>
      <c r="H3" s="150"/>
      <c r="I3" t="s">
        <v>298</v>
      </c>
      <c r="J3" s="273"/>
      <c r="K3" s="273">
        <v>272</v>
      </c>
      <c r="L3" s="273">
        <v>354.65</v>
      </c>
      <c r="M3" s="273"/>
      <c r="N3" s="86"/>
      <c r="O3" s="86"/>
      <c r="P3" s="86"/>
      <c r="Q3" s="86"/>
      <c r="R3" s="86"/>
      <c r="S3" s="86"/>
      <c r="T3" s="86"/>
      <c r="U3" s="86"/>
      <c r="V3" s="86"/>
    </row>
    <row r="4" spans="1:22">
      <c r="A4" s="278" t="s">
        <v>305</v>
      </c>
      <c r="B4" s="86">
        <v>785.5</v>
      </c>
      <c r="C4" s="271">
        <v>1258.4000000000001</v>
      </c>
      <c r="F4" s="86" t="s">
        <v>320</v>
      </c>
      <c r="G4" s="150">
        <v>726</v>
      </c>
      <c r="H4" s="150"/>
      <c r="I4" t="s">
        <v>197</v>
      </c>
      <c r="J4" s="86"/>
      <c r="K4" s="273">
        <v>937.5</v>
      </c>
      <c r="L4" s="273">
        <v>937.5</v>
      </c>
      <c r="M4" s="273"/>
      <c r="N4" s="86"/>
      <c r="O4" s="86"/>
      <c r="P4" s="86"/>
      <c r="Q4" s="86"/>
      <c r="R4" s="86"/>
      <c r="S4" s="86"/>
      <c r="T4" s="86"/>
      <c r="U4" s="86"/>
      <c r="V4" s="86"/>
    </row>
    <row r="5" spans="1:22">
      <c r="A5" s="279">
        <v>25000</v>
      </c>
      <c r="B5" s="86">
        <v>204</v>
      </c>
      <c r="C5" s="264">
        <v>104</v>
      </c>
      <c r="D5" s="281"/>
      <c r="F5" s="86"/>
      <c r="G5" s="150"/>
      <c r="H5" s="150"/>
      <c r="I5" t="s">
        <v>299</v>
      </c>
      <c r="J5" s="86">
        <f>'ADMINISTRATIVNI RASHODI '!R1</f>
        <v>5746.47</v>
      </c>
      <c r="K5" s="273">
        <v>110</v>
      </c>
      <c r="L5" s="273">
        <v>120.85</v>
      </c>
      <c r="M5" s="273"/>
      <c r="N5" s="86"/>
      <c r="O5" s="86"/>
      <c r="P5" s="86"/>
      <c r="Q5" s="86"/>
      <c r="R5" s="86"/>
      <c r="S5" s="86"/>
      <c r="T5" s="86"/>
      <c r="U5" s="86"/>
      <c r="V5" s="86"/>
    </row>
    <row r="6" spans="1:22">
      <c r="A6" s="279">
        <v>483.32</v>
      </c>
      <c r="B6" s="86">
        <v>303.33999999999997</v>
      </c>
      <c r="C6" s="264">
        <v>134</v>
      </c>
      <c r="F6" s="86"/>
      <c r="G6" s="150"/>
      <c r="H6" s="150"/>
      <c r="I6" t="s">
        <v>300</v>
      </c>
      <c r="J6" s="86"/>
      <c r="K6" s="273">
        <v>397.73</v>
      </c>
      <c r="L6" s="273">
        <v>802.31</v>
      </c>
      <c r="M6" s="273"/>
      <c r="N6" s="86"/>
      <c r="O6" s="86"/>
      <c r="P6" s="86"/>
      <c r="Q6" s="86"/>
      <c r="R6" s="86"/>
      <c r="S6" s="86"/>
      <c r="T6" s="86"/>
      <c r="U6" s="86"/>
      <c r="V6" s="86"/>
    </row>
    <row r="7" spans="1:22">
      <c r="A7" s="279">
        <v>4486.37</v>
      </c>
      <c r="B7" s="86">
        <v>1935.4</v>
      </c>
      <c r="C7" s="264">
        <v>275</v>
      </c>
      <c r="F7" s="86"/>
      <c r="G7" s="150"/>
      <c r="H7" s="150"/>
      <c r="I7" t="s">
        <v>301</v>
      </c>
      <c r="J7" s="86"/>
      <c r="K7" s="273"/>
      <c r="L7" s="273">
        <v>474.2</v>
      </c>
      <c r="M7" s="273"/>
      <c r="N7" s="86"/>
      <c r="O7" s="86"/>
      <c r="P7" s="86"/>
      <c r="Q7" s="86"/>
      <c r="R7" s="86"/>
      <c r="S7" s="86"/>
      <c r="T7" s="86"/>
      <c r="U7" s="86"/>
      <c r="V7" s="86"/>
    </row>
    <row r="8" spans="1:22">
      <c r="A8" s="279">
        <v>267.32</v>
      </c>
      <c r="B8" s="86">
        <v>2000</v>
      </c>
      <c r="C8" s="264">
        <v>310</v>
      </c>
      <c r="F8" s="86"/>
      <c r="G8" s="150"/>
      <c r="H8" s="150"/>
      <c r="I8" t="s">
        <v>142</v>
      </c>
      <c r="J8" s="86"/>
      <c r="K8" s="273"/>
      <c r="L8" s="273">
        <v>94</v>
      </c>
      <c r="M8" s="273"/>
      <c r="N8" s="86"/>
      <c r="O8" s="86"/>
      <c r="P8" s="86"/>
      <c r="Q8" s="86"/>
      <c r="R8" s="86"/>
      <c r="S8" s="86"/>
      <c r="T8" s="86"/>
      <c r="U8" s="86"/>
      <c r="V8" s="86"/>
    </row>
    <row r="9" spans="1:22">
      <c r="A9" s="279">
        <v>9333.7999999999993</v>
      </c>
      <c r="B9" s="86">
        <v>307.57</v>
      </c>
      <c r="C9" s="264">
        <v>244</v>
      </c>
      <c r="F9" s="86"/>
      <c r="G9" s="150"/>
      <c r="H9" s="150"/>
      <c r="I9" t="s">
        <v>302</v>
      </c>
      <c r="J9" s="86"/>
      <c r="K9" s="273"/>
      <c r="L9" s="273">
        <v>547.85</v>
      </c>
      <c r="M9" s="273"/>
      <c r="N9" s="86"/>
      <c r="O9" s="86"/>
      <c r="P9" s="86"/>
      <c r="Q9" s="86"/>
      <c r="R9" s="86"/>
      <c r="S9" s="86"/>
      <c r="T9" s="86"/>
      <c r="U9" s="86"/>
      <c r="V9" s="86"/>
    </row>
    <row r="10" spans="1:22">
      <c r="A10" s="279">
        <v>780</v>
      </c>
      <c r="B10" s="86">
        <v>3000</v>
      </c>
      <c r="C10" s="264">
        <v>530</v>
      </c>
      <c r="F10" s="86"/>
      <c r="G10" s="150"/>
      <c r="H10" s="150"/>
      <c r="J10" s="86"/>
      <c r="K10" s="273"/>
      <c r="L10" s="273">
        <v>177.9</v>
      </c>
      <c r="M10" s="273"/>
      <c r="N10" s="86"/>
      <c r="O10" s="86"/>
      <c r="P10" s="86"/>
      <c r="Q10" s="86"/>
      <c r="R10" s="86"/>
      <c r="S10" s="86"/>
      <c r="T10" s="86"/>
      <c r="U10" s="86"/>
      <c r="V10" s="86"/>
    </row>
    <row r="11" spans="1:22">
      <c r="A11" s="279">
        <v>347.4</v>
      </c>
      <c r="B11" s="86">
        <v>4000</v>
      </c>
      <c r="C11" s="264">
        <v>60</v>
      </c>
      <c r="F11" s="86"/>
      <c r="G11" s="150"/>
      <c r="H11" s="150"/>
      <c r="J11" s="86"/>
      <c r="K11" s="273"/>
      <c r="L11" s="273">
        <v>28.4</v>
      </c>
      <c r="M11" s="273"/>
      <c r="N11" s="86"/>
      <c r="O11" s="86"/>
      <c r="P11" s="86"/>
      <c r="Q11" s="86"/>
      <c r="R11" s="86"/>
      <c r="S11" s="86"/>
      <c r="T11" s="86"/>
      <c r="U11" s="86"/>
      <c r="V11" s="86"/>
    </row>
    <row r="12" spans="1:22">
      <c r="A12" s="279">
        <v>150</v>
      </c>
      <c r="B12" s="86">
        <v>334.8</v>
      </c>
      <c r="C12" s="264">
        <v>686.02</v>
      </c>
      <c r="F12" s="86"/>
      <c r="G12" s="150"/>
      <c r="H12" s="150"/>
      <c r="J12" s="86"/>
      <c r="K12" s="273"/>
      <c r="L12" s="273">
        <v>30</v>
      </c>
      <c r="M12" s="273"/>
      <c r="N12" s="86"/>
      <c r="O12" s="86"/>
      <c r="P12" s="86"/>
      <c r="Q12" s="86"/>
      <c r="R12" s="86"/>
      <c r="S12" s="86"/>
      <c r="T12" s="86"/>
      <c r="U12" s="86"/>
      <c r="V12" s="86"/>
    </row>
    <row r="13" spans="1:22">
      <c r="A13" s="279">
        <v>300.91000000000003</v>
      </c>
      <c r="B13" s="86">
        <v>1248.33</v>
      </c>
      <c r="C13" s="264">
        <v>600</v>
      </c>
      <c r="F13" s="86"/>
      <c r="G13" s="150"/>
      <c r="H13" s="150"/>
      <c r="J13" s="86"/>
      <c r="K13" s="273"/>
      <c r="L13" s="273">
        <v>286.89999999999998</v>
      </c>
      <c r="M13" s="273"/>
      <c r="N13" s="86"/>
      <c r="O13" s="86"/>
      <c r="P13" s="86"/>
      <c r="Q13" s="86"/>
      <c r="R13" s="86"/>
      <c r="S13" s="86"/>
      <c r="T13" s="86"/>
      <c r="U13" s="86"/>
      <c r="V13" s="86"/>
    </row>
    <row r="14" spans="1:22">
      <c r="A14" s="279">
        <v>300.91000000000003</v>
      </c>
      <c r="B14" s="86">
        <v>216.8</v>
      </c>
      <c r="C14" s="264">
        <v>600</v>
      </c>
      <c r="F14" s="86"/>
      <c r="G14" s="150"/>
      <c r="H14" s="150"/>
      <c r="J14" s="86"/>
      <c r="K14" s="273"/>
      <c r="L14" s="319"/>
      <c r="M14" s="273"/>
      <c r="N14" s="86"/>
      <c r="O14" s="86"/>
      <c r="P14" s="86"/>
      <c r="Q14" s="86"/>
      <c r="R14" s="86"/>
      <c r="S14" s="86"/>
      <c r="T14" s="86"/>
      <c r="U14" s="86"/>
      <c r="V14" s="86"/>
    </row>
    <row r="15" spans="1:22">
      <c r="A15" s="279">
        <v>31377.5</v>
      </c>
      <c r="B15" s="86">
        <v>600</v>
      </c>
      <c r="C15" s="264">
        <v>524</v>
      </c>
      <c r="F15" s="86"/>
      <c r="G15" s="150"/>
      <c r="H15" s="150"/>
      <c r="J15" s="86"/>
      <c r="K15" s="86"/>
      <c r="L15" s="150"/>
      <c r="M15" s="86"/>
      <c r="N15" s="86"/>
      <c r="O15" s="86"/>
      <c r="P15" s="86"/>
      <c r="Q15" s="86"/>
      <c r="R15" s="86"/>
      <c r="S15" s="86"/>
      <c r="T15" s="86"/>
      <c r="U15" s="86"/>
      <c r="V15" s="86"/>
    </row>
    <row r="16" spans="1:22">
      <c r="A16" s="279">
        <v>10000</v>
      </c>
      <c r="B16" s="86">
        <v>2000</v>
      </c>
      <c r="C16" s="264">
        <v>550</v>
      </c>
      <c r="F16" s="86"/>
      <c r="G16" s="150"/>
      <c r="H16" s="150"/>
      <c r="J16" s="86"/>
      <c r="K16" s="86"/>
      <c r="L16" s="150"/>
      <c r="M16" s="86"/>
      <c r="N16" s="86"/>
      <c r="O16" s="86"/>
      <c r="P16" s="86"/>
      <c r="Q16" s="86"/>
      <c r="R16" s="86"/>
      <c r="S16" s="86"/>
      <c r="T16" s="86"/>
      <c r="U16" s="86"/>
      <c r="V16" s="86"/>
    </row>
    <row r="17" spans="1:26">
      <c r="A17" s="279">
        <v>15000</v>
      </c>
      <c r="B17" s="86"/>
      <c r="C17" s="264">
        <v>400</v>
      </c>
      <c r="F17" s="86"/>
      <c r="G17" s="150"/>
      <c r="H17" s="150"/>
      <c r="J17" s="86"/>
      <c r="K17" s="86"/>
      <c r="L17" s="150"/>
      <c r="M17" s="86"/>
      <c r="N17" s="86"/>
      <c r="O17" s="86"/>
      <c r="P17" s="86"/>
      <c r="Q17" s="86"/>
      <c r="R17" s="86"/>
      <c r="S17" s="86"/>
      <c r="T17" s="86"/>
      <c r="U17" s="86"/>
      <c r="V17" s="86"/>
    </row>
    <row r="18" spans="1:26">
      <c r="A18" s="279"/>
      <c r="B18" s="86"/>
      <c r="C18" s="264">
        <v>375</v>
      </c>
      <c r="F18" s="86"/>
      <c r="G18" s="150"/>
      <c r="H18" s="150"/>
      <c r="J18" s="86"/>
      <c r="K18" s="86"/>
      <c r="L18" s="150"/>
      <c r="M18" s="86"/>
      <c r="N18" s="86"/>
      <c r="O18" s="86"/>
      <c r="P18" s="86"/>
      <c r="Q18" s="86"/>
      <c r="R18" s="86"/>
      <c r="S18" s="86"/>
      <c r="T18" s="86"/>
      <c r="U18" s="86"/>
      <c r="V18" s="86"/>
    </row>
    <row r="19" spans="1:26">
      <c r="A19" s="279"/>
      <c r="B19" s="86"/>
      <c r="C19" s="264">
        <v>355</v>
      </c>
      <c r="F19" s="86"/>
      <c r="G19" s="150"/>
      <c r="H19" s="150"/>
      <c r="J19" s="86"/>
      <c r="K19" s="86"/>
      <c r="L19" s="150"/>
      <c r="M19" s="86"/>
      <c r="N19" s="86"/>
      <c r="O19" s="86"/>
      <c r="P19" s="86"/>
      <c r="Q19" s="86"/>
      <c r="R19" s="86"/>
      <c r="S19" s="86"/>
      <c r="T19" s="86"/>
      <c r="U19" s="86"/>
      <c r="V19" s="86"/>
    </row>
    <row r="20" spans="1:26">
      <c r="A20" s="279"/>
      <c r="B20" s="86"/>
      <c r="C20" s="264">
        <v>377</v>
      </c>
      <c r="F20" s="86"/>
      <c r="G20" s="150"/>
      <c r="H20" s="150"/>
      <c r="J20" s="86"/>
      <c r="K20" s="86"/>
      <c r="L20" s="150"/>
      <c r="M20" s="86"/>
      <c r="N20" s="86"/>
      <c r="O20" s="86"/>
      <c r="P20" s="86"/>
      <c r="Q20" s="86"/>
      <c r="R20" s="86"/>
      <c r="S20" s="86"/>
      <c r="T20" s="86"/>
      <c r="U20" s="86"/>
      <c r="V20" s="86"/>
    </row>
    <row r="21" spans="1:26">
      <c r="A21" s="279"/>
      <c r="B21" s="86"/>
      <c r="C21" s="264">
        <v>300</v>
      </c>
      <c r="F21" s="86"/>
      <c r="G21" s="150"/>
      <c r="H21" s="150"/>
      <c r="J21" s="86"/>
      <c r="K21" s="86"/>
      <c r="L21" s="150"/>
      <c r="M21" s="86"/>
      <c r="N21" s="86"/>
      <c r="O21" s="86"/>
      <c r="P21" s="86"/>
      <c r="Q21" s="86"/>
      <c r="R21" s="86"/>
      <c r="S21" s="86"/>
      <c r="T21" s="86"/>
      <c r="U21" s="86"/>
      <c r="V21" s="86"/>
    </row>
    <row r="22" spans="1:26">
      <c r="A22" s="280">
        <f>SUM(A5:A21)</f>
        <v>97827.53</v>
      </c>
      <c r="B22" s="86"/>
      <c r="C22" s="264">
        <v>746</v>
      </c>
      <c r="J22">
        <v>1</v>
      </c>
      <c r="K22">
        <v>2</v>
      </c>
      <c r="L22">
        <v>3</v>
      </c>
      <c r="M22">
        <v>4</v>
      </c>
      <c r="N22">
        <v>5</v>
      </c>
      <c r="O22">
        <v>6</v>
      </c>
      <c r="P22">
        <v>7</v>
      </c>
      <c r="Q22">
        <v>8</v>
      </c>
      <c r="R22">
        <v>9</v>
      </c>
      <c r="S22">
        <v>10</v>
      </c>
      <c r="T22">
        <v>11</v>
      </c>
      <c r="U22">
        <v>12</v>
      </c>
    </row>
    <row r="23" spans="1:26">
      <c r="O23" s="86"/>
    </row>
    <row r="24" spans="1:26">
      <c r="A24" s="86" t="s">
        <v>291</v>
      </c>
      <c r="B24" s="86" t="s">
        <v>290</v>
      </c>
      <c r="C24" s="86" t="s">
        <v>289</v>
      </c>
      <c r="F24" s="86" t="s">
        <v>291</v>
      </c>
      <c r="G24" s="86" t="s">
        <v>290</v>
      </c>
      <c r="H24" s="86" t="s">
        <v>289</v>
      </c>
      <c r="J24" s="86" t="s">
        <v>291</v>
      </c>
      <c r="K24" s="86" t="s">
        <v>290</v>
      </c>
      <c r="L24" s="86" t="s">
        <v>289</v>
      </c>
      <c r="N24" s="86" t="s">
        <v>291</v>
      </c>
      <c r="O24" s="86" t="s">
        <v>293</v>
      </c>
      <c r="P24" s="86"/>
      <c r="Q24" s="86" t="s">
        <v>283</v>
      </c>
      <c r="R24" s="86"/>
      <c r="S24" s="314">
        <f>SUM(O26:Z43)</f>
        <v>123555.76999999999</v>
      </c>
      <c r="T24" s="86"/>
      <c r="U24" s="86"/>
      <c r="V24" s="86"/>
      <c r="W24" s="86"/>
      <c r="X24" s="86"/>
      <c r="Y24" s="86"/>
      <c r="Z24" s="86"/>
    </row>
    <row r="25" spans="1:26">
      <c r="A25" s="263"/>
      <c r="B25" s="10"/>
      <c r="C25" s="264">
        <f>SUM(C26:C44)</f>
        <v>0</v>
      </c>
      <c r="F25" s="263" t="s">
        <v>49</v>
      </c>
      <c r="G25" s="10">
        <f>12000+4166</f>
        <v>16166</v>
      </c>
      <c r="H25" s="316">
        <f>SUM(H26:H44)</f>
        <v>14712</v>
      </c>
      <c r="J25" s="263" t="s">
        <v>59</v>
      </c>
      <c r="K25" s="10">
        <v>10000</v>
      </c>
      <c r="L25" s="315">
        <f>SUM(L26:L44)</f>
        <v>11240.470000000001</v>
      </c>
      <c r="N25" s="356" t="s">
        <v>292</v>
      </c>
      <c r="O25" s="357"/>
      <c r="P25" s="358"/>
      <c r="Q25" s="86"/>
      <c r="R25" s="86"/>
      <c r="S25" s="86"/>
      <c r="T25" s="86"/>
      <c r="U25" s="86"/>
      <c r="V25" s="86"/>
      <c r="W25" s="86"/>
      <c r="X25" s="86"/>
      <c r="Y25" s="86"/>
      <c r="Z25" s="86"/>
    </row>
    <row r="26" spans="1:26">
      <c r="A26" s="86"/>
      <c r="B26" s="86"/>
      <c r="C26" s="264"/>
      <c r="F26" s="86"/>
      <c r="H26" s="264">
        <v>11000</v>
      </c>
      <c r="J26" s="86"/>
      <c r="K26" s="86"/>
      <c r="L26" s="150">
        <v>101.46</v>
      </c>
      <c r="N26" s="270" t="s">
        <v>294</v>
      </c>
      <c r="O26" s="150">
        <f>'ADMINISTRATIVNI RASHODI '!C47</f>
        <v>99313.349999999991</v>
      </c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</row>
    <row r="27" spans="1:26">
      <c r="A27" s="86"/>
      <c r="B27" s="86"/>
      <c r="C27" s="264"/>
      <c r="F27" s="86"/>
      <c r="G27" s="86"/>
      <c r="H27" s="264">
        <v>195</v>
      </c>
      <c r="J27" s="86"/>
      <c r="K27" s="86"/>
      <c r="L27" s="150">
        <v>1139.1500000000001</v>
      </c>
      <c r="N27" s="270"/>
      <c r="O27" s="150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</row>
    <row r="28" spans="1:26">
      <c r="A28" s="86"/>
      <c r="B28" s="86"/>
      <c r="C28" s="264"/>
      <c r="F28" s="86"/>
      <c r="G28" s="86"/>
      <c r="H28" s="264">
        <v>999.5</v>
      </c>
      <c r="J28" s="86"/>
      <c r="K28" s="86"/>
      <c r="L28" s="150">
        <v>442.68</v>
      </c>
      <c r="N28" s="270" t="s">
        <v>314</v>
      </c>
      <c r="O28" s="150">
        <f>'ADMINISTRATIVNI RASHODI '!C74</f>
        <v>22490.42</v>
      </c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</row>
    <row r="29" spans="1:26">
      <c r="A29" s="86"/>
      <c r="B29" s="86"/>
      <c r="C29" s="264"/>
      <c r="F29" s="86"/>
      <c r="G29" s="86"/>
      <c r="H29" s="274">
        <v>2187.5</v>
      </c>
      <c r="J29" s="86"/>
      <c r="K29" s="86"/>
      <c r="L29" s="150">
        <v>456.2</v>
      </c>
      <c r="N29" s="270"/>
      <c r="O29" s="150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</row>
    <row r="30" spans="1:26">
      <c r="A30" s="86"/>
      <c r="B30" s="86"/>
      <c r="C30" s="264"/>
      <c r="F30" s="86"/>
      <c r="G30" s="86"/>
      <c r="H30" s="275">
        <v>330</v>
      </c>
      <c r="J30" s="86"/>
      <c r="K30" s="86"/>
      <c r="L30" s="150">
        <v>217.99</v>
      </c>
      <c r="N30" s="270"/>
      <c r="O30" s="150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</row>
    <row r="31" spans="1:26">
      <c r="A31" s="86"/>
      <c r="B31" s="86"/>
      <c r="C31" s="264"/>
      <c r="F31" s="86"/>
      <c r="G31" s="86"/>
      <c r="H31" s="264"/>
      <c r="J31" s="86"/>
      <c r="K31" s="86"/>
      <c r="L31" s="150">
        <v>4673.9799999999996</v>
      </c>
      <c r="N31" s="270" t="s">
        <v>295</v>
      </c>
      <c r="O31" s="150">
        <v>1752</v>
      </c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</row>
    <row r="32" spans="1:26">
      <c r="A32" s="86"/>
      <c r="B32" s="86"/>
      <c r="C32" s="264"/>
      <c r="F32" s="86"/>
      <c r="G32" s="86"/>
      <c r="H32" s="264"/>
      <c r="J32" s="86"/>
      <c r="K32" s="86"/>
      <c r="L32" s="150">
        <v>264</v>
      </c>
      <c r="N32" s="270"/>
      <c r="O32" s="150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</row>
    <row r="33" spans="1:26">
      <c r="A33" s="86"/>
      <c r="B33" s="86"/>
      <c r="C33" s="264"/>
      <c r="F33" s="86"/>
      <c r="G33" s="86"/>
      <c r="H33" s="264"/>
      <c r="J33" s="86"/>
      <c r="K33" s="86"/>
      <c r="L33" s="150">
        <v>583.21</v>
      </c>
      <c r="N33" s="270"/>
      <c r="O33" s="150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</row>
    <row r="34" spans="1:26">
      <c r="A34" s="86"/>
      <c r="B34" s="86"/>
      <c r="C34" s="264"/>
      <c r="F34" s="86"/>
      <c r="G34" s="86"/>
      <c r="H34" s="264"/>
      <c r="J34" s="86"/>
      <c r="K34" s="86"/>
      <c r="L34" s="150">
        <v>213.87</v>
      </c>
      <c r="N34" s="270"/>
      <c r="O34" s="150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</row>
    <row r="35" spans="1:26">
      <c r="A35" s="86"/>
      <c r="B35" s="86"/>
      <c r="C35" s="264"/>
      <c r="F35" s="86"/>
      <c r="G35" s="86"/>
      <c r="H35" s="264"/>
      <c r="J35" s="86"/>
      <c r="K35" s="86"/>
      <c r="L35" s="150">
        <v>1200</v>
      </c>
      <c r="N35" s="270"/>
      <c r="O35" s="150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</row>
    <row r="36" spans="1:26">
      <c r="A36" s="86"/>
      <c r="B36" s="86"/>
      <c r="C36" s="264"/>
      <c r="F36" s="86"/>
      <c r="G36" s="86"/>
      <c r="H36" s="264"/>
      <c r="J36" s="86"/>
      <c r="K36" s="86"/>
      <c r="L36" s="150">
        <v>499</v>
      </c>
      <c r="N36" s="270"/>
      <c r="O36" s="150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</row>
    <row r="37" spans="1:26">
      <c r="A37" s="86"/>
      <c r="B37" s="86"/>
      <c r="C37" s="264"/>
      <c r="F37" s="86"/>
      <c r="G37" s="86"/>
      <c r="H37" s="264"/>
      <c r="J37" s="86"/>
      <c r="K37" s="86"/>
      <c r="L37" s="150">
        <v>558.23</v>
      </c>
      <c r="N37" s="270"/>
      <c r="O37" s="150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</row>
    <row r="38" spans="1:26">
      <c r="A38" s="86"/>
      <c r="B38" s="86"/>
      <c r="C38" s="264"/>
      <c r="F38" s="86"/>
      <c r="G38" s="86"/>
      <c r="H38" s="264"/>
      <c r="J38" s="86"/>
      <c r="K38" s="86"/>
      <c r="L38" s="150">
        <v>361</v>
      </c>
      <c r="N38" s="270"/>
      <c r="O38" s="150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</row>
    <row r="39" spans="1:26">
      <c r="A39" s="86"/>
      <c r="B39" s="86"/>
      <c r="C39" s="264"/>
      <c r="F39" s="86"/>
      <c r="G39" s="86"/>
      <c r="H39" s="264"/>
      <c r="J39" s="86"/>
      <c r="K39" s="86"/>
      <c r="L39" s="150">
        <v>529.70000000000005</v>
      </c>
      <c r="N39" s="270"/>
      <c r="O39" s="150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</row>
    <row r="40" spans="1:26">
      <c r="A40" s="86"/>
      <c r="B40" s="86"/>
      <c r="C40" s="264"/>
      <c r="F40" s="86"/>
      <c r="G40" s="86"/>
      <c r="H40" s="264"/>
      <c r="J40" s="86"/>
      <c r="K40" s="86"/>
      <c r="L40" s="150"/>
      <c r="N40" s="270"/>
      <c r="O40" s="150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</row>
    <row r="41" spans="1:26">
      <c r="A41" s="86"/>
      <c r="B41" s="86"/>
      <c r="C41" s="264"/>
      <c r="F41" s="86"/>
      <c r="G41" s="86"/>
      <c r="H41" s="264"/>
      <c r="J41" s="86"/>
      <c r="K41" s="86"/>
      <c r="L41" s="150"/>
      <c r="N41" s="270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</row>
    <row r="42" spans="1:26">
      <c r="A42" s="86"/>
      <c r="B42" s="86"/>
      <c r="C42" s="264"/>
      <c r="F42" s="86"/>
      <c r="G42" s="86"/>
      <c r="H42" s="264"/>
      <c r="J42" s="86"/>
      <c r="K42" s="86"/>
      <c r="L42" s="150"/>
      <c r="N42" s="270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</row>
    <row r="43" spans="1:26">
      <c r="A43" s="86"/>
      <c r="B43" s="86"/>
      <c r="C43" s="264"/>
      <c r="F43" s="86"/>
      <c r="G43" s="86"/>
      <c r="H43" s="264"/>
      <c r="J43" s="86"/>
      <c r="K43" s="86"/>
      <c r="L43" s="150"/>
      <c r="N43" s="270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</row>
    <row r="44" spans="1:26">
      <c r="A44" s="86"/>
      <c r="B44" s="86"/>
      <c r="C44" s="264"/>
      <c r="F44" s="86"/>
      <c r="G44" s="86"/>
      <c r="H44" s="264"/>
      <c r="J44" s="86"/>
      <c r="K44" s="86"/>
      <c r="L44" s="150"/>
    </row>
  </sheetData>
  <mergeCells count="1">
    <mergeCell ref="N25:P25"/>
  </mergeCell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V41"/>
  <sheetViews>
    <sheetView topLeftCell="E1" workbookViewId="0">
      <selection activeCell="D31" sqref="D31"/>
    </sheetView>
  </sheetViews>
  <sheetFormatPr defaultRowHeight="15"/>
  <cols>
    <col min="1" max="1" width="6.42578125" customWidth="1"/>
    <col min="2" max="2" width="55.42578125" customWidth="1"/>
    <col min="3" max="3" width="17.5703125" customWidth="1"/>
    <col min="4" max="4" width="18.140625" customWidth="1"/>
  </cols>
  <sheetData>
    <row r="1" spans="1:22" ht="21">
      <c r="B1" s="244" t="s">
        <v>243</v>
      </c>
      <c r="C1" s="245"/>
    </row>
    <row r="3" spans="1:22">
      <c r="A3" s="86" t="s">
        <v>244</v>
      </c>
      <c r="B3" s="246" t="s">
        <v>245</v>
      </c>
      <c r="C3" s="246" t="s">
        <v>284</v>
      </c>
      <c r="D3" s="246" t="s">
        <v>283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</row>
    <row r="4" spans="1:22">
      <c r="A4" s="247">
        <v>3211</v>
      </c>
      <c r="B4" s="86" t="s">
        <v>246</v>
      </c>
      <c r="C4" s="91">
        <v>50000</v>
      </c>
      <c r="D4" s="251">
        <f>'TURISTIČKA ČLANARINA '!M2</f>
        <v>58533.939999999995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</row>
    <row r="5" spans="1:22">
      <c r="A5" s="247">
        <v>3212</v>
      </c>
      <c r="B5" s="86" t="s">
        <v>247</v>
      </c>
      <c r="C5" s="91">
        <v>200000</v>
      </c>
      <c r="D5" s="251">
        <f>'TURISTIČKA PRISTOJBA '!N2</f>
        <v>220686.21000000002</v>
      </c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</row>
    <row r="6" spans="1:22">
      <c r="A6" s="247">
        <v>3511</v>
      </c>
      <c r="B6" s="86" t="s">
        <v>248</v>
      </c>
      <c r="C6" s="91">
        <v>130000</v>
      </c>
      <c r="D6" s="251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</row>
    <row r="7" spans="1:22">
      <c r="A7" s="247">
        <v>3512</v>
      </c>
      <c r="B7" s="86" t="s">
        <v>249</v>
      </c>
      <c r="C7" s="91">
        <v>30416</v>
      </c>
      <c r="D7" s="251">
        <f t="shared" ref="D7:D40" si="0">SUM(E7:X7)</f>
        <v>0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</row>
    <row r="8" spans="1:22">
      <c r="A8" s="247">
        <v>3513</v>
      </c>
      <c r="B8" s="86" t="s">
        <v>250</v>
      </c>
      <c r="C8" s="91">
        <v>160000</v>
      </c>
      <c r="D8" s="251">
        <f t="shared" si="0"/>
        <v>0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</row>
    <row r="9" spans="1:22">
      <c r="A9" s="247">
        <v>5221</v>
      </c>
      <c r="B9" s="86" t="s">
        <v>251</v>
      </c>
      <c r="C9" s="91">
        <v>180000</v>
      </c>
      <c r="D9" s="251">
        <f t="shared" si="0"/>
        <v>0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</row>
    <row r="10" spans="1:22">
      <c r="A10" s="247">
        <v>3414</v>
      </c>
      <c r="B10" s="86" t="s">
        <v>252</v>
      </c>
      <c r="C10" s="86"/>
      <c r="D10" s="251">
        <f t="shared" si="0"/>
        <v>0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</row>
    <row r="11" spans="1:22">
      <c r="A11" s="86"/>
      <c r="B11" s="248" t="s">
        <v>253</v>
      </c>
      <c r="C11" s="249">
        <f>SUM(C4:C10)</f>
        <v>750416</v>
      </c>
      <c r="D11" s="252">
        <f>SUM(D4:D10)</f>
        <v>279220.15000000002</v>
      </c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</row>
    <row r="12" spans="1:22">
      <c r="A12" s="86"/>
      <c r="B12" s="246" t="s">
        <v>254</v>
      </c>
      <c r="C12" s="246"/>
      <c r="D12" s="253">
        <f t="shared" si="0"/>
        <v>0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</row>
    <row r="13" spans="1:22">
      <c r="A13" s="247">
        <v>4111</v>
      </c>
      <c r="B13" s="86" t="s">
        <v>255</v>
      </c>
      <c r="C13" s="91">
        <v>200000</v>
      </c>
      <c r="D13" s="251">
        <f t="shared" si="0"/>
        <v>0</v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</row>
    <row r="14" spans="1:22">
      <c r="A14" s="247">
        <v>4121</v>
      </c>
      <c r="B14" s="86" t="s">
        <v>256</v>
      </c>
      <c r="C14" s="91">
        <v>750</v>
      </c>
      <c r="D14" s="251">
        <f t="shared" si="0"/>
        <v>0</v>
      </c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</row>
    <row r="15" spans="1:22">
      <c r="A15" s="247">
        <v>4131</v>
      </c>
      <c r="B15" s="86" t="s">
        <v>257</v>
      </c>
      <c r="C15" s="91">
        <v>41250</v>
      </c>
      <c r="D15" s="251">
        <f t="shared" si="0"/>
        <v>0</v>
      </c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</row>
    <row r="16" spans="1:22">
      <c r="A16" s="247">
        <v>4132</v>
      </c>
      <c r="B16" s="86" t="s">
        <v>258</v>
      </c>
      <c r="C16" s="91"/>
      <c r="D16" s="251">
        <f t="shared" si="0"/>
        <v>0</v>
      </c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</row>
    <row r="17" spans="1:22">
      <c r="A17" s="247">
        <v>4133</v>
      </c>
      <c r="B17" s="86" t="s">
        <v>259</v>
      </c>
      <c r="C17" s="91">
        <v>50000</v>
      </c>
      <c r="D17" s="251">
        <f t="shared" si="0"/>
        <v>0</v>
      </c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</row>
    <row r="18" spans="1:22">
      <c r="A18" s="247">
        <v>4211</v>
      </c>
      <c r="B18" s="86" t="s">
        <v>260</v>
      </c>
      <c r="C18" s="91">
        <v>8000</v>
      </c>
      <c r="D18" s="251">
        <f t="shared" si="0"/>
        <v>0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</row>
    <row r="19" spans="1:22">
      <c r="A19" s="247">
        <v>4212</v>
      </c>
      <c r="B19" s="86" t="s">
        <v>261</v>
      </c>
      <c r="C19" s="91">
        <v>2000</v>
      </c>
      <c r="D19" s="251">
        <f t="shared" si="0"/>
        <v>0</v>
      </c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</row>
    <row r="20" spans="1:22">
      <c r="A20" s="247">
        <v>4241</v>
      </c>
      <c r="B20" s="86" t="s">
        <v>262</v>
      </c>
      <c r="C20" s="91">
        <v>15000</v>
      </c>
      <c r="D20" s="251">
        <f t="shared" si="0"/>
        <v>0</v>
      </c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</row>
    <row r="21" spans="1:22">
      <c r="A21" s="247">
        <v>4242</v>
      </c>
      <c r="B21" s="86" t="s">
        <v>263</v>
      </c>
      <c r="C21" s="91"/>
      <c r="D21" s="251">
        <f t="shared" si="0"/>
        <v>0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</row>
    <row r="22" spans="1:22">
      <c r="A22" s="247">
        <v>4251</v>
      </c>
      <c r="B22" s="86" t="s">
        <v>264</v>
      </c>
      <c r="C22" s="91">
        <v>12000</v>
      </c>
      <c r="D22" s="251">
        <f t="shared" si="0"/>
        <v>0</v>
      </c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</row>
    <row r="23" spans="1:22">
      <c r="A23" s="247">
        <v>4252</v>
      </c>
      <c r="B23" s="86" t="s">
        <v>265</v>
      </c>
      <c r="C23" s="91">
        <v>5000</v>
      </c>
      <c r="D23" s="251">
        <f t="shared" si="0"/>
        <v>0</v>
      </c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</row>
    <row r="24" spans="1:22">
      <c r="A24" s="247">
        <v>4253</v>
      </c>
      <c r="B24" s="86" t="s">
        <v>266</v>
      </c>
      <c r="C24" s="91">
        <v>111816</v>
      </c>
      <c r="D24" s="251">
        <f t="shared" si="0"/>
        <v>0</v>
      </c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</row>
    <row r="25" spans="1:22">
      <c r="A25" s="250">
        <v>4254</v>
      </c>
      <c r="B25" s="86" t="s">
        <v>267</v>
      </c>
      <c r="C25" s="91">
        <v>3500</v>
      </c>
      <c r="D25" s="251">
        <f t="shared" si="0"/>
        <v>0</v>
      </c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</row>
    <row r="26" spans="1:22">
      <c r="A26" s="250">
        <v>4213</v>
      </c>
      <c r="B26" s="86" t="s">
        <v>268</v>
      </c>
      <c r="C26" s="91">
        <v>3000</v>
      </c>
      <c r="D26" s="251">
        <f t="shared" si="0"/>
        <v>0</v>
      </c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</row>
    <row r="27" spans="1:22">
      <c r="A27" s="250">
        <v>4257</v>
      </c>
      <c r="B27" s="86" t="s">
        <v>269</v>
      </c>
      <c r="C27" s="91">
        <v>4000</v>
      </c>
      <c r="D27" s="251">
        <f t="shared" si="0"/>
        <v>0</v>
      </c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</row>
    <row r="28" spans="1:22">
      <c r="A28" s="250">
        <v>4258</v>
      </c>
      <c r="B28" s="86" t="s">
        <v>270</v>
      </c>
      <c r="C28" s="91">
        <v>15000</v>
      </c>
      <c r="D28" s="251">
        <f t="shared" si="0"/>
        <v>0</v>
      </c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</row>
    <row r="29" spans="1:22">
      <c r="A29" s="250">
        <v>4259</v>
      </c>
      <c r="B29" s="86" t="s">
        <v>271</v>
      </c>
      <c r="C29" s="91">
        <v>1500</v>
      </c>
      <c r="D29" s="251">
        <f t="shared" si="0"/>
        <v>0</v>
      </c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</row>
    <row r="30" spans="1:22">
      <c r="A30" s="250">
        <v>4261</v>
      </c>
      <c r="B30" s="86" t="s">
        <v>272</v>
      </c>
      <c r="C30" s="91">
        <v>9000</v>
      </c>
      <c r="D30" s="251">
        <f>'ADMINISTRATIVNI RASHODI '!O39</f>
        <v>8000.78</v>
      </c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</row>
    <row r="31" spans="1:22">
      <c r="A31" s="250">
        <v>4263</v>
      </c>
      <c r="B31" s="86" t="s">
        <v>273</v>
      </c>
      <c r="C31" s="91">
        <v>6500</v>
      </c>
      <c r="D31" s="251">
        <f t="shared" si="0"/>
        <v>0</v>
      </c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</row>
    <row r="32" spans="1:22">
      <c r="A32" s="250">
        <v>4264</v>
      </c>
      <c r="B32" s="86" t="s">
        <v>274</v>
      </c>
      <c r="C32" s="91">
        <v>10000</v>
      </c>
      <c r="D32" s="251">
        <f t="shared" si="0"/>
        <v>0</v>
      </c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</row>
    <row r="33" spans="1:22">
      <c r="A33" s="250">
        <v>4292</v>
      </c>
      <c r="B33" s="86" t="s">
        <v>275</v>
      </c>
      <c r="C33" s="91">
        <v>20000</v>
      </c>
      <c r="D33" s="251">
        <f t="shared" si="0"/>
        <v>0</v>
      </c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</row>
    <row r="34" spans="1:22">
      <c r="A34" s="250">
        <v>4293</v>
      </c>
      <c r="B34" s="86" t="s">
        <v>8</v>
      </c>
      <c r="C34" s="91">
        <v>100</v>
      </c>
      <c r="D34" s="251">
        <f t="shared" si="0"/>
        <v>0</v>
      </c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</row>
    <row r="35" spans="1:22">
      <c r="A35" s="250">
        <v>4294</v>
      </c>
      <c r="B35" s="86" t="s">
        <v>276</v>
      </c>
      <c r="C35" s="91">
        <v>1000</v>
      </c>
      <c r="D35" s="251">
        <f t="shared" si="0"/>
        <v>0</v>
      </c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</row>
    <row r="36" spans="1:22">
      <c r="A36" s="250">
        <v>4311</v>
      </c>
      <c r="B36" s="86" t="s">
        <v>277</v>
      </c>
      <c r="C36" s="91"/>
      <c r="D36" s="251">
        <f t="shared" si="0"/>
        <v>0</v>
      </c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</row>
    <row r="37" spans="1:22">
      <c r="A37" s="250">
        <v>4431</v>
      </c>
      <c r="B37" s="86" t="s">
        <v>278</v>
      </c>
      <c r="C37" s="91">
        <v>7000</v>
      </c>
      <c r="D37" s="251">
        <f t="shared" si="0"/>
        <v>0</v>
      </c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</row>
    <row r="38" spans="1:22">
      <c r="A38" s="250">
        <v>4711</v>
      </c>
      <c r="B38" s="86" t="s">
        <v>279</v>
      </c>
      <c r="C38" s="91">
        <v>5000</v>
      </c>
      <c r="D38" s="251">
        <f t="shared" si="0"/>
        <v>0</v>
      </c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</row>
    <row r="39" spans="1:22">
      <c r="A39" s="250">
        <v>4713</v>
      </c>
      <c r="B39" s="86" t="s">
        <v>280</v>
      </c>
      <c r="C39" s="91">
        <v>160000</v>
      </c>
      <c r="D39" s="251">
        <f t="shared" si="0"/>
        <v>0</v>
      </c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</row>
    <row r="40" spans="1:22">
      <c r="A40" s="250">
        <v>4624</v>
      </c>
      <c r="B40" s="86" t="s">
        <v>281</v>
      </c>
      <c r="C40" s="91">
        <v>59000</v>
      </c>
      <c r="D40" s="251">
        <f t="shared" si="0"/>
        <v>0</v>
      </c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</row>
    <row r="41" spans="1:22">
      <c r="A41" s="86"/>
      <c r="B41" s="248" t="s">
        <v>282</v>
      </c>
      <c r="C41" s="249">
        <f>SUM(C13:C40)</f>
        <v>750416</v>
      </c>
      <c r="D41" s="252">
        <f>SUM(D12:D40)</f>
        <v>8000.78</v>
      </c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B34"/>
  <sheetViews>
    <sheetView topLeftCell="E1" workbookViewId="0">
      <selection activeCell="E28" sqref="E28"/>
    </sheetView>
  </sheetViews>
  <sheetFormatPr defaultRowHeight="15"/>
  <cols>
    <col min="1" max="1" width="6.85546875" customWidth="1"/>
    <col min="2" max="2" width="8.5703125" customWidth="1"/>
    <col min="3" max="3" width="42.85546875" customWidth="1"/>
    <col min="4" max="4" width="25" customWidth="1"/>
    <col min="5" max="5" width="25.5703125" customWidth="1"/>
  </cols>
  <sheetData>
    <row r="1" spans="1:54">
      <c r="A1" s="62"/>
      <c r="B1" s="63"/>
      <c r="C1" s="63" t="s">
        <v>17</v>
      </c>
      <c r="D1" s="64" t="s">
        <v>1</v>
      </c>
      <c r="E1" s="65" t="s">
        <v>288</v>
      </c>
    </row>
    <row r="2" spans="1:54">
      <c r="A2" s="56" t="s">
        <v>22</v>
      </c>
      <c r="B2" s="57"/>
      <c r="C2" s="58" t="s">
        <v>18</v>
      </c>
      <c r="D2" s="59">
        <f>SUM(D3:D5)</f>
        <v>13000</v>
      </c>
      <c r="E2" s="257">
        <f>SUM(E3:E5)</f>
        <v>0</v>
      </c>
    </row>
    <row r="3" spans="1:54" ht="44.25" customHeight="1">
      <c r="A3" s="7"/>
      <c r="B3" s="8" t="s">
        <v>5</v>
      </c>
      <c r="C3" s="39" t="s">
        <v>19</v>
      </c>
      <c r="D3" s="40">
        <v>3000</v>
      </c>
      <c r="E3" s="258">
        <f t="shared" ref="E3:E31" si="0">SUM(F3:BA34)</f>
        <v>0</v>
      </c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</row>
    <row r="4" spans="1:54">
      <c r="A4" s="7"/>
      <c r="B4" s="8" t="s">
        <v>7</v>
      </c>
      <c r="C4" s="9" t="s">
        <v>20</v>
      </c>
      <c r="D4" s="10">
        <v>9000</v>
      </c>
      <c r="E4" s="258">
        <f t="shared" si="0"/>
        <v>0</v>
      </c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</row>
    <row r="5" spans="1:54">
      <c r="A5" s="7"/>
      <c r="B5" s="8" t="s">
        <v>31</v>
      </c>
      <c r="C5" s="9" t="s">
        <v>21</v>
      </c>
      <c r="D5" s="10">
        <v>1000</v>
      </c>
      <c r="E5" s="258">
        <f t="shared" si="0"/>
        <v>0</v>
      </c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</row>
    <row r="6" spans="1:54">
      <c r="A6" s="33" t="s">
        <v>23</v>
      </c>
      <c r="B6" s="34"/>
      <c r="C6" s="35" t="s">
        <v>29</v>
      </c>
      <c r="D6" s="36">
        <f>SUM(D7:D11)</f>
        <v>261250</v>
      </c>
      <c r="E6" s="259">
        <f>SUM(E7:E11)</f>
        <v>31951.16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</row>
    <row r="7" spans="1:54" ht="44.25" customHeight="1">
      <c r="A7" s="7"/>
      <c r="B7" s="8" t="s">
        <v>30</v>
      </c>
      <c r="C7" s="39" t="s">
        <v>36</v>
      </c>
      <c r="D7" s="40">
        <v>15000</v>
      </c>
      <c r="E7" s="258">
        <f t="shared" si="0"/>
        <v>0</v>
      </c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</row>
    <row r="8" spans="1:54">
      <c r="A8" s="7"/>
      <c r="B8" s="8" t="s">
        <v>32</v>
      </c>
      <c r="C8" s="9" t="s">
        <v>37</v>
      </c>
      <c r="D8" s="10">
        <v>0</v>
      </c>
      <c r="E8" s="258">
        <f t="shared" si="0"/>
        <v>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</row>
    <row r="9" spans="1:54">
      <c r="A9" s="82"/>
      <c r="B9" s="83" t="s">
        <v>33</v>
      </c>
      <c r="C9" s="84" t="s">
        <v>38</v>
      </c>
      <c r="D9" s="85">
        <f>6250+240000</f>
        <v>246250</v>
      </c>
      <c r="E9" s="265">
        <f>'aktivnosti detaljno'!C2</f>
        <v>31951.16</v>
      </c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</row>
    <row r="10" spans="1:54">
      <c r="A10" s="7"/>
      <c r="B10" s="8" t="s">
        <v>34</v>
      </c>
      <c r="C10" s="9" t="s">
        <v>39</v>
      </c>
      <c r="D10" s="10">
        <v>0</v>
      </c>
      <c r="E10" s="258">
        <f t="shared" si="0"/>
        <v>0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</row>
    <row r="11" spans="1:54">
      <c r="A11" s="7"/>
      <c r="B11" s="8" t="s">
        <v>35</v>
      </c>
      <c r="C11" s="9" t="s">
        <v>78</v>
      </c>
      <c r="D11" s="10">
        <v>0</v>
      </c>
      <c r="E11" s="258">
        <f t="shared" si="0"/>
        <v>0</v>
      </c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</row>
    <row r="12" spans="1:54">
      <c r="A12" s="33" t="s">
        <v>24</v>
      </c>
      <c r="B12" s="34"/>
      <c r="C12" s="35" t="s">
        <v>40</v>
      </c>
      <c r="D12" s="36">
        <f>SUM(D13:D18)</f>
        <v>181166</v>
      </c>
      <c r="E12" s="259">
        <f>SUM(E13:E18)</f>
        <v>14712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</row>
    <row r="13" spans="1:54">
      <c r="A13" s="7"/>
      <c r="B13" s="8" t="s">
        <v>41</v>
      </c>
      <c r="C13" s="9" t="s">
        <v>47</v>
      </c>
      <c r="D13" s="10">
        <v>0</v>
      </c>
      <c r="E13" s="258">
        <f t="shared" si="0"/>
        <v>0</v>
      </c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</row>
    <row r="14" spans="1:54">
      <c r="A14" s="7"/>
      <c r="B14" s="8" t="s">
        <v>42</v>
      </c>
      <c r="C14" s="9" t="s">
        <v>48</v>
      </c>
      <c r="D14" s="10">
        <v>8000</v>
      </c>
      <c r="E14" s="258">
        <f t="shared" si="0"/>
        <v>0</v>
      </c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</row>
    <row r="15" spans="1:54" ht="16.5" customHeight="1">
      <c r="A15" s="7"/>
      <c r="B15" s="8" t="s">
        <v>43</v>
      </c>
      <c r="C15" s="9" t="s">
        <v>49</v>
      </c>
      <c r="D15" s="10">
        <f>12000+4166</f>
        <v>16166</v>
      </c>
      <c r="E15" s="265">
        <f>'aktivnosti detaljno'!H25</f>
        <v>14712</v>
      </c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</row>
    <row r="16" spans="1:54">
      <c r="A16" s="7"/>
      <c r="B16" s="8" t="s">
        <v>44</v>
      </c>
      <c r="C16" s="9" t="s">
        <v>50</v>
      </c>
      <c r="D16" s="10">
        <v>10000</v>
      </c>
      <c r="E16" s="258">
        <f t="shared" si="0"/>
        <v>0</v>
      </c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</row>
    <row r="17" spans="1:54">
      <c r="A17" s="7"/>
      <c r="B17" s="8" t="s">
        <v>45</v>
      </c>
      <c r="C17" s="9" t="s">
        <v>51</v>
      </c>
      <c r="D17" s="10">
        <v>5000</v>
      </c>
      <c r="E17" s="258">
        <f t="shared" si="0"/>
        <v>0</v>
      </c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</row>
    <row r="18" spans="1:54">
      <c r="A18" s="7"/>
      <c r="B18" s="8" t="s">
        <v>46</v>
      </c>
      <c r="C18" s="9" t="s">
        <v>52</v>
      </c>
      <c r="D18" s="10">
        <v>142000</v>
      </c>
      <c r="E18" s="265">
        <f>'aktivnosti detaljno'!C25</f>
        <v>0</v>
      </c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</row>
    <row r="19" spans="1:54">
      <c r="A19" s="33" t="s">
        <v>25</v>
      </c>
      <c r="B19" s="34"/>
      <c r="C19" s="35" t="s">
        <v>53</v>
      </c>
      <c r="D19" s="36">
        <f>SUM(D20:D22)</f>
        <v>18000</v>
      </c>
      <c r="E19" s="259">
        <f>SUM(E20:E22)</f>
        <v>11240.470000000001</v>
      </c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</row>
    <row r="20" spans="1:54">
      <c r="A20" s="7"/>
      <c r="B20" s="8" t="s">
        <v>54</v>
      </c>
      <c r="C20" s="9" t="s">
        <v>57</v>
      </c>
      <c r="D20" s="10">
        <v>6000</v>
      </c>
      <c r="E20" s="258">
        <f t="shared" si="0"/>
        <v>0</v>
      </c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</row>
    <row r="21" spans="1:54">
      <c r="A21" s="7"/>
      <c r="B21" s="8" t="s">
        <v>55</v>
      </c>
      <c r="C21" s="9" t="s">
        <v>58</v>
      </c>
      <c r="D21" s="10">
        <v>2000</v>
      </c>
      <c r="E21" s="258">
        <f t="shared" si="0"/>
        <v>0</v>
      </c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</row>
    <row r="22" spans="1:54">
      <c r="A22" s="7"/>
      <c r="B22" s="8" t="s">
        <v>56</v>
      </c>
      <c r="C22" s="9" t="s">
        <v>59</v>
      </c>
      <c r="D22" s="10">
        <v>10000</v>
      </c>
      <c r="E22" s="265">
        <f>'aktivnosti detaljno'!L25</f>
        <v>11240.470000000001</v>
      </c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</row>
    <row r="23" spans="1:54">
      <c r="A23" s="33" t="s">
        <v>26</v>
      </c>
      <c r="B23" s="34"/>
      <c r="C23" s="35" t="s">
        <v>60</v>
      </c>
      <c r="D23" s="36">
        <f>SUM(D24:D25)</f>
        <v>0</v>
      </c>
      <c r="E23" s="259">
        <f>SUM(E24:E25)</f>
        <v>0</v>
      </c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</row>
    <row r="24" spans="1:54">
      <c r="A24" s="7"/>
      <c r="B24" s="8" t="s">
        <v>62</v>
      </c>
      <c r="C24" s="9" t="s">
        <v>64</v>
      </c>
      <c r="D24" s="10">
        <v>0</v>
      </c>
      <c r="E24" s="258">
        <f t="shared" si="0"/>
        <v>0</v>
      </c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</row>
    <row r="25" spans="1:54">
      <c r="A25" s="7"/>
      <c r="B25" s="8" t="s">
        <v>63</v>
      </c>
      <c r="C25" s="9" t="s">
        <v>65</v>
      </c>
      <c r="D25" s="10">
        <v>0</v>
      </c>
      <c r="E25" s="258">
        <f t="shared" si="0"/>
        <v>0</v>
      </c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</row>
    <row r="26" spans="1:54">
      <c r="A26" s="33" t="s">
        <v>27</v>
      </c>
      <c r="B26" s="34"/>
      <c r="C26" s="35" t="s">
        <v>66</v>
      </c>
      <c r="D26" s="36">
        <f>SUM(D27:D29)</f>
        <v>219000</v>
      </c>
      <c r="E26" s="259">
        <f>SUM(E27:E29)</f>
        <v>15044.26</v>
      </c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</row>
    <row r="27" spans="1:54">
      <c r="A27" s="7"/>
      <c r="B27" s="8" t="s">
        <v>61</v>
      </c>
      <c r="C27" s="9" t="s">
        <v>69</v>
      </c>
      <c r="D27" s="10">
        <v>150000</v>
      </c>
      <c r="E27" s="265">
        <f>'aktivnosti detaljno'!H2</f>
        <v>3726</v>
      </c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</row>
    <row r="28" spans="1:54">
      <c r="A28" s="7"/>
      <c r="B28" s="8" t="s">
        <v>67</v>
      </c>
      <c r="C28" s="9" t="s">
        <v>70</v>
      </c>
      <c r="D28" s="10">
        <v>69000</v>
      </c>
      <c r="E28" s="265">
        <f>'aktivnosti detaljno'!L2</f>
        <v>11318.26</v>
      </c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</row>
    <row r="29" spans="1:54">
      <c r="A29" s="7"/>
      <c r="B29" s="8" t="s">
        <v>68</v>
      </c>
      <c r="C29" s="9" t="s">
        <v>71</v>
      </c>
      <c r="D29" s="10">
        <v>0</v>
      </c>
      <c r="E29" s="258">
        <f t="shared" si="0"/>
        <v>0</v>
      </c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</row>
    <row r="30" spans="1:54">
      <c r="A30" s="33" t="s">
        <v>28</v>
      </c>
      <c r="B30" s="34"/>
      <c r="C30" s="35" t="s">
        <v>72</v>
      </c>
      <c r="D30" s="36">
        <v>58000</v>
      </c>
      <c r="E30" s="259">
        <f t="shared" si="0"/>
        <v>0</v>
      </c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</row>
    <row r="31" spans="1:54" ht="25.5">
      <c r="A31" s="67" t="s">
        <v>73</v>
      </c>
      <c r="B31" s="68"/>
      <c r="C31" s="78" t="s">
        <v>74</v>
      </c>
      <c r="D31" s="69"/>
      <c r="E31" s="258">
        <f t="shared" si="0"/>
        <v>0</v>
      </c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</row>
    <row r="32" spans="1:54">
      <c r="A32" s="72"/>
      <c r="B32" s="73"/>
      <c r="C32" s="74" t="s">
        <v>77</v>
      </c>
      <c r="D32" s="75">
        <f>D2+D6+D12+D19+D23+D26+D30+D31</f>
        <v>750416</v>
      </c>
      <c r="E32" s="260">
        <f>E2+E6+E12+E19+E23+E26+E30+E31</f>
        <v>72947.89</v>
      </c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</row>
    <row r="33" spans="6:54"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</row>
    <row r="34" spans="6:54"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6"/>
  <sheetViews>
    <sheetView tabSelected="1" topLeftCell="A22" workbookViewId="0">
      <selection activeCell="C42" sqref="C42"/>
    </sheetView>
  </sheetViews>
  <sheetFormatPr defaultRowHeight="15"/>
  <cols>
    <col min="1" max="1" width="6.42578125" customWidth="1"/>
    <col min="2" max="2" width="37.7109375" customWidth="1"/>
    <col min="3" max="3" width="20.7109375" customWidth="1"/>
    <col min="4" max="4" width="21.5703125" customWidth="1"/>
    <col min="5" max="5" width="16.42578125" customWidth="1"/>
    <col min="6" max="6" width="12.7109375" customWidth="1"/>
    <col min="7" max="7" width="20.7109375" customWidth="1"/>
  </cols>
  <sheetData>
    <row r="1" spans="1:5" ht="36">
      <c r="A1" s="52"/>
      <c r="B1" s="52" t="s">
        <v>0</v>
      </c>
      <c r="C1" s="53" t="s">
        <v>1</v>
      </c>
      <c r="D1" s="53" t="s">
        <v>14</v>
      </c>
      <c r="E1" s="55" t="s">
        <v>327</v>
      </c>
    </row>
    <row r="2" spans="1:5">
      <c r="A2" s="375"/>
      <c r="B2" s="376" t="s">
        <v>4</v>
      </c>
      <c r="C2" s="377">
        <f>C3+C4</f>
        <v>250000</v>
      </c>
      <c r="D2" s="377">
        <f t="shared" ref="D2" si="0">D3+D4</f>
        <v>295000</v>
      </c>
      <c r="E2" s="370">
        <f>D2/C2</f>
        <v>1.18</v>
      </c>
    </row>
    <row r="3" spans="1:5">
      <c r="A3" s="8" t="s">
        <v>5</v>
      </c>
      <c r="B3" s="9" t="s">
        <v>6</v>
      </c>
      <c r="C3" s="13">
        <v>200000</v>
      </c>
      <c r="D3" s="13">
        <v>235000</v>
      </c>
      <c r="E3" s="363">
        <f t="shared" ref="E3:E11" si="1">D3/C3</f>
        <v>1.175</v>
      </c>
    </row>
    <row r="4" spans="1:5">
      <c r="A4" s="8" t="s">
        <v>7</v>
      </c>
      <c r="B4" s="9" t="s">
        <v>8</v>
      </c>
      <c r="C4" s="13">
        <v>50000</v>
      </c>
      <c r="D4" s="13">
        <v>60000</v>
      </c>
      <c r="E4" s="363">
        <f t="shared" si="1"/>
        <v>1.2</v>
      </c>
    </row>
    <row r="5" spans="1:5">
      <c r="A5" s="367"/>
      <c r="B5" s="368" t="s">
        <v>10</v>
      </c>
      <c r="C5" s="369">
        <v>130000</v>
      </c>
      <c r="D5" s="369">
        <v>117000</v>
      </c>
      <c r="E5" s="370">
        <f t="shared" si="1"/>
        <v>0.9</v>
      </c>
    </row>
    <row r="6" spans="1:5">
      <c r="A6" s="367"/>
      <c r="B6" s="368" t="s">
        <v>9</v>
      </c>
      <c r="C6" s="369">
        <v>30416</v>
      </c>
      <c r="D6" s="369"/>
      <c r="E6" s="370">
        <f t="shared" si="1"/>
        <v>0</v>
      </c>
    </row>
    <row r="7" spans="1:5">
      <c r="A7" s="367"/>
      <c r="B7" s="368" t="s">
        <v>11</v>
      </c>
      <c r="C7" s="369">
        <v>160000</v>
      </c>
      <c r="D7" s="369">
        <v>95000</v>
      </c>
      <c r="E7" s="370">
        <f t="shared" si="1"/>
        <v>0.59375</v>
      </c>
    </row>
    <row r="8" spans="1:5">
      <c r="A8" s="367"/>
      <c r="B8" s="368" t="s">
        <v>12</v>
      </c>
      <c r="C8" s="369"/>
      <c r="D8" s="369"/>
      <c r="E8" s="370" t="e">
        <f t="shared" si="1"/>
        <v>#DIV/0!</v>
      </c>
    </row>
    <row r="9" spans="1:5">
      <c r="A9" s="367"/>
      <c r="B9" s="368" t="s">
        <v>13</v>
      </c>
      <c r="C9" s="369">
        <v>180000</v>
      </c>
      <c r="D9" s="369">
        <v>189848.51</v>
      </c>
      <c r="E9" s="370">
        <f t="shared" si="1"/>
        <v>1.0547139444444444</v>
      </c>
    </row>
    <row r="10" spans="1:5">
      <c r="A10" s="371"/>
      <c r="B10" s="372" t="s">
        <v>15</v>
      </c>
      <c r="C10" s="373"/>
      <c r="D10" s="373"/>
      <c r="E10" s="374" t="e">
        <f t="shared" si="1"/>
        <v>#DIV/0!</v>
      </c>
    </row>
    <row r="11" spans="1:5" ht="15.75">
      <c r="A11" s="381"/>
      <c r="B11" s="382" t="s">
        <v>76</v>
      </c>
      <c r="C11" s="383">
        <f>SUM(C5:C10)+C2</f>
        <v>750416</v>
      </c>
      <c r="D11" s="383">
        <f t="shared" ref="D11" si="2">SUM(D5:D10)+D2</f>
        <v>696848.51</v>
      </c>
      <c r="E11" s="384">
        <f t="shared" si="1"/>
        <v>0.92861627417325854</v>
      </c>
    </row>
    <row r="12" spans="1:5" ht="1.5" customHeight="1">
      <c r="A12" s="324"/>
      <c r="B12" s="3"/>
      <c r="C12" s="5"/>
      <c r="D12" s="5"/>
      <c r="E12" s="6"/>
    </row>
    <row r="13" spans="1:5" ht="32.25" customHeight="1">
      <c r="A13" s="365"/>
      <c r="B13" s="366" t="s">
        <v>17</v>
      </c>
      <c r="C13" s="53" t="s">
        <v>1</v>
      </c>
      <c r="D13" s="53" t="s">
        <v>14</v>
      </c>
      <c r="E13" s="55" t="s">
        <v>16</v>
      </c>
    </row>
    <row r="14" spans="1:5" ht="19.5" customHeight="1">
      <c r="A14" s="375"/>
      <c r="B14" s="376" t="s">
        <v>18</v>
      </c>
      <c r="C14" s="377">
        <f>SUM(C15:C17)</f>
        <v>13000</v>
      </c>
      <c r="D14" s="377">
        <f t="shared" ref="D14" si="3">SUM(D15:D17)</f>
        <v>13500</v>
      </c>
      <c r="E14" s="378">
        <f>D14/C14</f>
        <v>1.0384615384615385</v>
      </c>
    </row>
    <row r="15" spans="1:5" ht="36.75" customHeight="1">
      <c r="A15" s="8" t="s">
        <v>5</v>
      </c>
      <c r="B15" s="39" t="s">
        <v>19</v>
      </c>
      <c r="C15" s="40">
        <v>3000</v>
      </c>
      <c r="D15" s="359">
        <v>3000</v>
      </c>
      <c r="E15" s="364">
        <f t="shared" ref="E15:E44" si="4">D15/C15</f>
        <v>1</v>
      </c>
    </row>
    <row r="16" spans="1:5">
      <c r="A16" s="8" t="s">
        <v>7</v>
      </c>
      <c r="B16" s="9" t="s">
        <v>20</v>
      </c>
      <c r="C16" s="10">
        <v>9000</v>
      </c>
      <c r="D16" s="360">
        <v>9500</v>
      </c>
      <c r="E16" s="364">
        <f t="shared" si="4"/>
        <v>1.0555555555555556</v>
      </c>
    </row>
    <row r="17" spans="1:5">
      <c r="A17" s="8" t="s">
        <v>31</v>
      </c>
      <c r="B17" s="9" t="s">
        <v>21</v>
      </c>
      <c r="C17" s="10">
        <v>1000</v>
      </c>
      <c r="D17" s="361">
        <v>1000</v>
      </c>
      <c r="E17" s="364">
        <f t="shared" si="4"/>
        <v>1</v>
      </c>
    </row>
    <row r="18" spans="1:5">
      <c r="A18" s="367"/>
      <c r="B18" s="368" t="s">
        <v>29</v>
      </c>
      <c r="C18" s="369">
        <f>SUM(C19:C23)</f>
        <v>261250</v>
      </c>
      <c r="D18" s="379">
        <f t="shared" ref="D18" si="5">SUM(D19:D23)</f>
        <v>141300</v>
      </c>
      <c r="E18" s="378">
        <f t="shared" si="4"/>
        <v>0.54086124401913871</v>
      </c>
    </row>
    <row r="19" spans="1:5" ht="33.75" customHeight="1">
      <c r="A19" s="8" t="s">
        <v>30</v>
      </c>
      <c r="B19" s="39" t="s">
        <v>36</v>
      </c>
      <c r="C19" s="40">
        <v>15000</v>
      </c>
      <c r="D19" s="359">
        <v>11300</v>
      </c>
      <c r="E19" s="364">
        <f t="shared" si="4"/>
        <v>0.7533333333333333</v>
      </c>
    </row>
    <row r="20" spans="1:5">
      <c r="A20" s="8" t="s">
        <v>32</v>
      </c>
      <c r="B20" s="9" t="s">
        <v>37</v>
      </c>
      <c r="C20" s="10">
        <v>0</v>
      </c>
      <c r="D20" s="361">
        <v>0</v>
      </c>
      <c r="E20" s="364" t="e">
        <f t="shared" si="4"/>
        <v>#DIV/0!</v>
      </c>
    </row>
    <row r="21" spans="1:5">
      <c r="A21" s="8" t="s">
        <v>33</v>
      </c>
      <c r="B21" s="84" t="s">
        <v>38</v>
      </c>
      <c r="C21" s="10">
        <v>246250</v>
      </c>
      <c r="D21" s="361">
        <v>130000</v>
      </c>
      <c r="E21" s="364">
        <f t="shared" si="4"/>
        <v>0.52791878172588835</v>
      </c>
    </row>
    <row r="22" spans="1:5">
      <c r="A22" s="8" t="s">
        <v>34</v>
      </c>
      <c r="B22" s="9" t="s">
        <v>39</v>
      </c>
      <c r="C22" s="396">
        <v>0</v>
      </c>
      <c r="D22" s="361">
        <v>0</v>
      </c>
      <c r="E22" s="364" t="e">
        <f t="shared" si="4"/>
        <v>#DIV/0!</v>
      </c>
    </row>
    <row r="23" spans="1:5">
      <c r="A23" s="8" t="s">
        <v>35</v>
      </c>
      <c r="B23" s="9" t="s">
        <v>78</v>
      </c>
      <c r="C23" s="10">
        <v>0</v>
      </c>
      <c r="D23" s="361">
        <v>0</v>
      </c>
      <c r="E23" s="364" t="e">
        <f t="shared" si="4"/>
        <v>#DIV/0!</v>
      </c>
    </row>
    <row r="24" spans="1:5">
      <c r="A24" s="367"/>
      <c r="B24" s="368" t="s">
        <v>40</v>
      </c>
      <c r="C24" s="369">
        <f>SUM(C25:C30)</f>
        <v>181166</v>
      </c>
      <c r="D24" s="379">
        <f>SUM(D25:D30)</f>
        <v>183877.5</v>
      </c>
      <c r="E24" s="378">
        <f t="shared" si="4"/>
        <v>1.01496693640087</v>
      </c>
    </row>
    <row r="25" spans="1:5" ht="25.5">
      <c r="A25" s="8" t="s">
        <v>41</v>
      </c>
      <c r="B25" s="81" t="s">
        <v>47</v>
      </c>
      <c r="C25" s="10">
        <v>0</v>
      </c>
      <c r="D25" s="362">
        <v>0</v>
      </c>
      <c r="E25" s="364" t="e">
        <f t="shared" si="4"/>
        <v>#DIV/0!</v>
      </c>
    </row>
    <row r="26" spans="1:5">
      <c r="A26" s="8" t="s">
        <v>42</v>
      </c>
      <c r="B26" s="9" t="s">
        <v>48</v>
      </c>
      <c r="C26" s="10">
        <v>8000</v>
      </c>
      <c r="D26" s="361">
        <v>9000</v>
      </c>
      <c r="E26" s="364">
        <f t="shared" si="4"/>
        <v>1.125</v>
      </c>
    </row>
    <row r="27" spans="1:5">
      <c r="A27" s="8" t="s">
        <v>43</v>
      </c>
      <c r="B27" s="9" t="s">
        <v>49</v>
      </c>
      <c r="C27" s="10">
        <v>16166</v>
      </c>
      <c r="D27" s="361">
        <v>16300</v>
      </c>
      <c r="E27" s="364">
        <f t="shared" si="4"/>
        <v>1.0082890016083137</v>
      </c>
    </row>
    <row r="28" spans="1:5">
      <c r="A28" s="8" t="s">
        <v>44</v>
      </c>
      <c r="B28" s="9" t="s">
        <v>50</v>
      </c>
      <c r="C28" s="10">
        <v>10000</v>
      </c>
      <c r="D28" s="361">
        <v>6077.5</v>
      </c>
      <c r="E28" s="364">
        <f t="shared" si="4"/>
        <v>0.60775000000000001</v>
      </c>
    </row>
    <row r="29" spans="1:5">
      <c r="A29" s="8" t="s">
        <v>45</v>
      </c>
      <c r="B29" s="9" t="s">
        <v>51</v>
      </c>
      <c r="C29" s="10">
        <v>5000</v>
      </c>
      <c r="D29" s="361">
        <v>2500</v>
      </c>
      <c r="E29" s="364">
        <f t="shared" si="4"/>
        <v>0.5</v>
      </c>
    </row>
    <row r="30" spans="1:5">
      <c r="A30" s="8">
        <v>3.6</v>
      </c>
      <c r="B30" s="9" t="s">
        <v>52</v>
      </c>
      <c r="C30" s="10">
        <v>142000</v>
      </c>
      <c r="D30" s="361">
        <v>150000</v>
      </c>
      <c r="E30" s="364">
        <f t="shared" si="4"/>
        <v>1.056338028169014</v>
      </c>
    </row>
    <row r="31" spans="1:5">
      <c r="A31" s="367"/>
      <c r="B31" s="368" t="s">
        <v>53</v>
      </c>
      <c r="C31" s="369">
        <f>SUM(C32:C34)</f>
        <v>18000</v>
      </c>
      <c r="D31" s="379">
        <f>SUM(D32:D34)</f>
        <v>14000</v>
      </c>
      <c r="E31" s="378">
        <f t="shared" si="4"/>
        <v>0.77777777777777779</v>
      </c>
    </row>
    <row r="32" spans="1:5">
      <c r="A32" s="8" t="s">
        <v>54</v>
      </c>
      <c r="B32" s="9" t="s">
        <v>57</v>
      </c>
      <c r="C32" s="10">
        <v>6000</v>
      </c>
      <c r="D32" s="361">
        <v>2500</v>
      </c>
      <c r="E32" s="364">
        <f t="shared" si="4"/>
        <v>0.41666666666666669</v>
      </c>
    </row>
    <row r="33" spans="1:7">
      <c r="A33" s="8" t="s">
        <v>55</v>
      </c>
      <c r="B33" s="9" t="s">
        <v>58</v>
      </c>
      <c r="C33" s="10">
        <v>2000</v>
      </c>
      <c r="D33" s="361">
        <v>0</v>
      </c>
      <c r="E33" s="364">
        <f t="shared" si="4"/>
        <v>0</v>
      </c>
    </row>
    <row r="34" spans="1:7">
      <c r="A34" s="8">
        <v>4.3</v>
      </c>
      <c r="B34" s="9" t="s">
        <v>59</v>
      </c>
      <c r="C34" s="10">
        <v>10000</v>
      </c>
      <c r="D34" s="361">
        <v>11500</v>
      </c>
      <c r="E34" s="364">
        <f t="shared" si="4"/>
        <v>1.1499999999999999</v>
      </c>
    </row>
    <row r="35" spans="1:7">
      <c r="A35" s="367"/>
      <c r="B35" s="368" t="s">
        <v>60</v>
      </c>
      <c r="C35" s="369">
        <f>SUM(C36:C37)</f>
        <v>0</v>
      </c>
      <c r="D35" s="379">
        <f t="shared" ref="D35" si="6">SUM(D36:D37)</f>
        <v>100</v>
      </c>
      <c r="E35" s="378" t="e">
        <f t="shared" si="4"/>
        <v>#DIV/0!</v>
      </c>
    </row>
    <row r="36" spans="1:7">
      <c r="A36" s="8" t="s">
        <v>62</v>
      </c>
      <c r="B36" s="9" t="s">
        <v>64</v>
      </c>
      <c r="C36" s="10">
        <v>0</v>
      </c>
      <c r="D36" s="361"/>
      <c r="E36" s="364" t="e">
        <f t="shared" si="4"/>
        <v>#DIV/0!</v>
      </c>
    </row>
    <row r="37" spans="1:7">
      <c r="A37" s="8" t="s">
        <v>63</v>
      </c>
      <c r="B37" s="9" t="s">
        <v>310</v>
      </c>
      <c r="C37" s="10">
        <v>0</v>
      </c>
      <c r="D37" s="361">
        <v>100</v>
      </c>
      <c r="E37" s="364" t="e">
        <f t="shared" si="4"/>
        <v>#DIV/0!</v>
      </c>
    </row>
    <row r="38" spans="1:7">
      <c r="A38" s="367"/>
      <c r="B38" s="368" t="s">
        <v>66</v>
      </c>
      <c r="C38" s="369">
        <f>SUM(C39:C41)</f>
        <v>219000</v>
      </c>
      <c r="D38" s="379">
        <f>SUM(D39:D41)</f>
        <v>203000</v>
      </c>
      <c r="E38" s="378">
        <f t="shared" si="4"/>
        <v>0.9269406392694064</v>
      </c>
    </row>
    <row r="39" spans="1:7">
      <c r="A39" s="8" t="s">
        <v>61</v>
      </c>
      <c r="B39" s="9" t="s">
        <v>69</v>
      </c>
      <c r="C39" s="10">
        <v>150000</v>
      </c>
      <c r="D39" s="361">
        <v>158000</v>
      </c>
      <c r="E39" s="364">
        <f t="shared" si="4"/>
        <v>1.0533333333333332</v>
      </c>
    </row>
    <row r="40" spans="1:7">
      <c r="A40" s="8" t="s">
        <v>67</v>
      </c>
      <c r="B40" s="9" t="s">
        <v>70</v>
      </c>
      <c r="C40" s="10">
        <v>69000</v>
      </c>
      <c r="D40" s="361">
        <v>45000</v>
      </c>
      <c r="E40" s="364">
        <f t="shared" si="4"/>
        <v>0.65217391304347827</v>
      </c>
    </row>
    <row r="41" spans="1:7">
      <c r="A41" s="8" t="s">
        <v>68</v>
      </c>
      <c r="B41" s="9" t="s">
        <v>71</v>
      </c>
      <c r="C41" s="10">
        <v>0</v>
      </c>
      <c r="D41" s="361">
        <v>0</v>
      </c>
      <c r="E41" s="364" t="e">
        <f t="shared" si="4"/>
        <v>#DIV/0!</v>
      </c>
    </row>
    <row r="42" spans="1:7">
      <c r="A42" s="367"/>
      <c r="B42" s="389" t="s">
        <v>72</v>
      </c>
      <c r="C42" s="390">
        <v>58000</v>
      </c>
      <c r="D42" s="391">
        <v>141071.01</v>
      </c>
      <c r="E42" s="392">
        <f>D42/C42</f>
        <v>2.4322587931034483</v>
      </c>
    </row>
    <row r="43" spans="1:7" ht="25.5">
      <c r="A43" s="371"/>
      <c r="B43" s="393" t="s">
        <v>74</v>
      </c>
      <c r="C43" s="394">
        <v>0</v>
      </c>
      <c r="D43" s="395">
        <v>0</v>
      </c>
      <c r="E43" s="392" t="e">
        <f t="shared" si="4"/>
        <v>#DIV/0!</v>
      </c>
    </row>
    <row r="44" spans="1:7" ht="15.75">
      <c r="A44" s="380"/>
      <c r="B44" s="385" t="s">
        <v>75</v>
      </c>
      <c r="C44" s="386">
        <f>C14+C18+C24+C31+C35+C38+C42+C43</f>
        <v>750416</v>
      </c>
      <c r="D44" s="387">
        <f>D14+D18+D24+D31+D35+D38+D42+D43</f>
        <v>696848.51</v>
      </c>
      <c r="E44" s="388">
        <f t="shared" si="4"/>
        <v>0.92861627417325854</v>
      </c>
    </row>
    <row r="45" spans="1:7">
      <c r="A45" s="324"/>
      <c r="B45" s="3"/>
      <c r="C45" s="5"/>
      <c r="D45" s="5"/>
      <c r="E45" s="5"/>
      <c r="F45" s="6"/>
      <c r="G45" s="6"/>
    </row>
    <row r="46" spans="1:7">
      <c r="A46" s="324"/>
      <c r="B46" s="3"/>
      <c r="C46" s="5"/>
      <c r="D46" s="5"/>
      <c r="E46" s="5"/>
      <c r="F46" s="6"/>
      <c r="G46" s="6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Izvješće</vt:lpstr>
      <vt:lpstr>TURISTIČKA PRISTOJBA </vt:lpstr>
      <vt:lpstr>TURISTIČKA ČLANARINA </vt:lpstr>
      <vt:lpstr>PRIHODI OSTALI </vt:lpstr>
      <vt:lpstr>ADMINISTRATIVNI RASHODI </vt:lpstr>
      <vt:lpstr>aktivnosti detaljno</vt:lpstr>
      <vt:lpstr>konto plan</vt:lpstr>
      <vt:lpstr>aktivnosti ukupno za prenos</vt:lpstr>
      <vt:lpstr>rebalans 2021</vt:lpstr>
      <vt:lpstr>Izvješće!Print_Area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.</dc:creator>
  <cp:lastModifiedBy>Fani</cp:lastModifiedBy>
  <cp:lastPrinted>2021-11-22T09:17:06Z</cp:lastPrinted>
  <dcterms:created xsi:type="dcterms:W3CDTF">2015-06-05T18:17:20Z</dcterms:created>
  <dcterms:modified xsi:type="dcterms:W3CDTF">2021-11-22T09:21:44Z</dcterms:modified>
</cp:coreProperties>
</file>